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ocuments\Bowls _ Rolbal\WP Bowls\WP COMP SEC\WP Bowls - 2025-2026 - Fives\Draw\Ladies\General\"/>
    </mc:Choice>
  </mc:AlternateContent>
  <xr:revisionPtr revIDLastSave="0" documentId="13_ncr:1_{4876EA02-759C-407A-84B3-1D4E4BED7CA4}" xr6:coauthVersionLast="47" xr6:coauthVersionMax="47" xr10:uidLastSave="{00000000-0000-0000-0000-000000000000}"/>
  <bookViews>
    <workbookView showHorizontalScroll="0" showVerticalScroll="0" xWindow="28680" yWindow="-120" windowWidth="29040" windowHeight="15840" activeTab="4" xr2:uid="{00000000-000D-0000-FFFF-FFFF00000000}"/>
  </bookViews>
  <sheets>
    <sheet name="Last 16 1&amp;2" sheetId="99" r:id="rId1"/>
    <sheet name="QF 1&amp;2" sheetId="103" r:id="rId2"/>
    <sheet name="QF 3&amp;4" sheetId="109" r:id="rId3"/>
    <sheet name="SF 1&amp;2" sheetId="106" r:id="rId4"/>
    <sheet name="Final" sheetId="105" r:id="rId5"/>
    <sheet name="Entries" sheetId="70" state="hidden" r:id="rId6"/>
    <sheet name="Venues" sheetId="107" state="hidden" r:id="rId7"/>
  </sheets>
  <definedNames>
    <definedName name="_xlnm.Print_Area" localSheetId="4">Final!$A$1:$N$27</definedName>
    <definedName name="_xlnm.Print_Area" localSheetId="0">'Last 16 1&amp;2'!$A$1:$R$27</definedName>
    <definedName name="_xlnm.Print_Area" localSheetId="1">'QF 1&amp;2'!$A$1:$R$27</definedName>
    <definedName name="_xlnm.Print_Area" localSheetId="2">'QF 3&amp;4'!$A$1:$R$27</definedName>
    <definedName name="_xlnm.Print_Area" localSheetId="3">'SF 1&amp;2'!$A$1:$R$27</definedName>
  </definedNames>
  <calcPr calcId="181029"/>
</workbook>
</file>

<file path=xl/calcChain.xml><?xml version="1.0" encoding="utf-8"?>
<calcChain xmlns="http://schemas.openxmlformats.org/spreadsheetml/2006/main">
  <c r="T8" i="70" l="1"/>
  <c r="S8" i="70"/>
  <c r="R8" i="70"/>
  <c r="Q8" i="70" s="1"/>
  <c r="L4" i="109" l="1"/>
  <c r="C4" i="109"/>
  <c r="L4" i="103"/>
  <c r="I2" i="105" l="1"/>
  <c r="L2" i="106"/>
  <c r="G2" i="106"/>
  <c r="B2" i="105"/>
  <c r="R27" i="106"/>
  <c r="O27" i="106"/>
  <c r="I27" i="106"/>
  <c r="F27" i="106"/>
  <c r="Q17" i="106"/>
  <c r="P17" i="106"/>
  <c r="Q10" i="106"/>
  <c r="P10" i="106"/>
  <c r="H17" i="106"/>
  <c r="G17" i="106"/>
  <c r="H10" i="106"/>
  <c r="G10" i="106"/>
  <c r="R28" i="109" l="1"/>
  <c r="O28" i="109"/>
  <c r="I28" i="109"/>
  <c r="F28" i="109"/>
  <c r="R24" i="109"/>
  <c r="R25" i="109" s="1"/>
  <c r="N24" i="109"/>
  <c r="N25" i="109" s="1"/>
  <c r="M24" i="109"/>
  <c r="M25" i="109" s="1"/>
  <c r="L24" i="109"/>
  <c r="L25" i="109" s="1"/>
  <c r="I24" i="109"/>
  <c r="I25" i="109" s="1"/>
  <c r="E24" i="109"/>
  <c r="E25" i="109" s="1"/>
  <c r="D24" i="109"/>
  <c r="D25" i="109" s="1"/>
  <c r="C24" i="109"/>
  <c r="C25" i="109" s="1"/>
  <c r="O22" i="109"/>
  <c r="K22" i="109"/>
  <c r="F22" i="109"/>
  <c r="B22" i="109"/>
  <c r="O21" i="109"/>
  <c r="K21" i="109"/>
  <c r="M19" i="109"/>
  <c r="L19" i="109"/>
  <c r="D19" i="109"/>
  <c r="C19" i="109"/>
  <c r="R18" i="109"/>
  <c r="Q18" i="109"/>
  <c r="Q19" i="109" s="1"/>
  <c r="P18" i="109"/>
  <c r="P19" i="109" s="1"/>
  <c r="O18" i="109"/>
  <c r="O24" i="109" s="1"/>
  <c r="N18" i="109"/>
  <c r="K18" i="109"/>
  <c r="K24" i="109" s="1"/>
  <c r="I18" i="109"/>
  <c r="H18" i="109"/>
  <c r="G18" i="109"/>
  <c r="F18" i="109"/>
  <c r="F24" i="109" s="1"/>
  <c r="E18" i="109"/>
  <c r="B18" i="109"/>
  <c r="B24" i="109" s="1"/>
  <c r="O15" i="109"/>
  <c r="O16" i="109" s="1"/>
  <c r="K15" i="109"/>
  <c r="K16" i="109" s="1"/>
  <c r="F15" i="109"/>
  <c r="F16" i="109" s="1"/>
  <c r="B15" i="109"/>
  <c r="B16" i="109" s="1"/>
  <c r="O14" i="109"/>
  <c r="K14" i="109"/>
  <c r="F14" i="109"/>
  <c r="F21" i="109" s="1"/>
  <c r="B14" i="109"/>
  <c r="B21" i="109" s="1"/>
  <c r="M12" i="109"/>
  <c r="L12" i="109"/>
  <c r="D12" i="109"/>
  <c r="C12" i="109"/>
  <c r="R11" i="109"/>
  <c r="Q11" i="109"/>
  <c r="Q12" i="109" s="1"/>
  <c r="P11" i="109"/>
  <c r="P12" i="109" s="1"/>
  <c r="N11" i="109"/>
  <c r="I11" i="109"/>
  <c r="H11" i="109"/>
  <c r="H12" i="109" s="1"/>
  <c r="G11" i="109"/>
  <c r="G12" i="109" s="1"/>
  <c r="E11" i="109"/>
  <c r="O9" i="109"/>
  <c r="K9" i="109"/>
  <c r="F9" i="109"/>
  <c r="B9" i="109"/>
  <c r="L2" i="109"/>
  <c r="L2" i="103"/>
  <c r="C4" i="103"/>
  <c r="G2" i="99"/>
  <c r="O28" i="103"/>
  <c r="R28" i="103"/>
  <c r="I28" i="103"/>
  <c r="F28" i="103"/>
  <c r="Q18" i="103"/>
  <c r="P18" i="103"/>
  <c r="H18" i="103"/>
  <c r="H19" i="103" s="1"/>
  <c r="G18" i="103"/>
  <c r="G19" i="103" s="1"/>
  <c r="B18" i="103"/>
  <c r="E18" i="103"/>
  <c r="F18" i="103"/>
  <c r="I18" i="103"/>
  <c r="K18" i="103"/>
  <c r="N18" i="103"/>
  <c r="O18" i="103"/>
  <c r="R18" i="103"/>
  <c r="C19" i="103"/>
  <c r="D19" i="103"/>
  <c r="L19" i="103"/>
  <c r="M19" i="103"/>
  <c r="P19" i="103"/>
  <c r="Q19" i="103"/>
  <c r="M12" i="103"/>
  <c r="L12" i="103"/>
  <c r="D12" i="103"/>
  <c r="C12" i="103"/>
  <c r="R11" i="103"/>
  <c r="Q11" i="103"/>
  <c r="Q12" i="103" s="1"/>
  <c r="P11" i="103"/>
  <c r="P12" i="103" s="1"/>
  <c r="N11" i="103"/>
  <c r="I11" i="103"/>
  <c r="H11" i="103"/>
  <c r="H12" i="103" s="1"/>
  <c r="G11" i="103"/>
  <c r="G12" i="103" s="1"/>
  <c r="E11" i="103"/>
  <c r="Q24" i="109" l="1"/>
  <c r="Q25" i="109" s="1"/>
  <c r="G24" i="109"/>
  <c r="G25" i="109" s="1"/>
  <c r="H24" i="109"/>
  <c r="H25" i="109" s="1"/>
  <c r="G19" i="109"/>
  <c r="H19" i="109"/>
  <c r="P24" i="109"/>
  <c r="P25" i="109" s="1"/>
  <c r="R27" i="99" l="1"/>
  <c r="O27" i="99"/>
  <c r="I27" i="99"/>
  <c r="F27" i="99"/>
  <c r="L2" i="99"/>
  <c r="T42" i="70" l="1"/>
  <c r="S42" i="70"/>
  <c r="R42" i="70"/>
  <c r="Q42" i="70" s="1"/>
  <c r="T41" i="70"/>
  <c r="S41" i="70"/>
  <c r="R41" i="70"/>
  <c r="Q41" i="70" s="1"/>
  <c r="T40" i="70"/>
  <c r="S40" i="70"/>
  <c r="R40" i="70"/>
  <c r="Q40" i="70" s="1"/>
  <c r="T39" i="70"/>
  <c r="S39" i="70"/>
  <c r="R39" i="70"/>
  <c r="Q39" i="70" s="1"/>
  <c r="T38" i="70"/>
  <c r="S38" i="70"/>
  <c r="R38" i="70"/>
  <c r="Q38" i="70" s="1"/>
  <c r="T37" i="70"/>
  <c r="S37" i="70"/>
  <c r="R37" i="70"/>
  <c r="Q37" i="70" s="1"/>
  <c r="T36" i="70"/>
  <c r="S36" i="70"/>
  <c r="R36" i="70"/>
  <c r="Q36" i="70" s="1"/>
  <c r="T35" i="70"/>
  <c r="S35" i="70"/>
  <c r="R35" i="70"/>
  <c r="Q35" i="70" s="1"/>
  <c r="T34" i="70"/>
  <c r="S34" i="70"/>
  <c r="R34" i="70"/>
  <c r="Q34" i="70" s="1"/>
  <c r="T33" i="70"/>
  <c r="S33" i="70"/>
  <c r="R33" i="70"/>
  <c r="Q33" i="70" s="1"/>
  <c r="T32" i="70"/>
  <c r="S32" i="70"/>
  <c r="R32" i="70"/>
  <c r="Q32" i="70" s="1"/>
  <c r="T31" i="70"/>
  <c r="S31" i="70"/>
  <c r="R31" i="70"/>
  <c r="Q31" i="70" s="1"/>
  <c r="T30" i="70"/>
  <c r="S30" i="70"/>
  <c r="R30" i="70"/>
  <c r="Q30" i="70" s="1"/>
  <c r="T29" i="70"/>
  <c r="S29" i="70"/>
  <c r="R29" i="70"/>
  <c r="Q29" i="70" s="1"/>
  <c r="T28" i="70"/>
  <c r="S28" i="70"/>
  <c r="R28" i="70"/>
  <c r="Q28" i="70" s="1"/>
  <c r="T27" i="70"/>
  <c r="S27" i="70"/>
  <c r="R27" i="70"/>
  <c r="Q27" i="70" s="1"/>
  <c r="T26" i="70"/>
  <c r="S26" i="70"/>
  <c r="R26" i="70"/>
  <c r="Q26" i="70" s="1"/>
  <c r="T25" i="70"/>
  <c r="S25" i="70"/>
  <c r="R25" i="70"/>
  <c r="Q25" i="70" s="1"/>
  <c r="T24" i="70"/>
  <c r="S24" i="70"/>
  <c r="R24" i="70"/>
  <c r="Q24" i="70" s="1"/>
  <c r="T23" i="70"/>
  <c r="S23" i="70"/>
  <c r="R23" i="70"/>
  <c r="Q23" i="70" s="1"/>
  <c r="T22" i="70"/>
  <c r="S22" i="70"/>
  <c r="R22" i="70"/>
  <c r="Q22" i="70" s="1"/>
  <c r="T21" i="70"/>
  <c r="S21" i="70"/>
  <c r="R21" i="70"/>
  <c r="Q21" i="70" s="1"/>
  <c r="T20" i="70"/>
  <c r="S20" i="70"/>
  <c r="R20" i="70"/>
  <c r="Q20" i="70" s="1"/>
  <c r="T19" i="70"/>
  <c r="S19" i="70"/>
  <c r="R19" i="70"/>
  <c r="Q19" i="70" s="1"/>
  <c r="T18" i="70"/>
  <c r="S18" i="70"/>
  <c r="R18" i="70"/>
  <c r="Q18" i="70" s="1"/>
  <c r="T17" i="70"/>
  <c r="S17" i="70"/>
  <c r="R17" i="70"/>
  <c r="Q17" i="70" s="1"/>
  <c r="T16" i="70"/>
  <c r="S16" i="70"/>
  <c r="R16" i="70"/>
  <c r="Q16" i="70" s="1"/>
  <c r="T15" i="70"/>
  <c r="S15" i="70"/>
  <c r="R15" i="70"/>
  <c r="Q15" i="70" s="1"/>
  <c r="T14" i="70"/>
  <c r="S14" i="70"/>
  <c r="R14" i="70"/>
  <c r="Q14" i="70" s="1"/>
  <c r="T13" i="70"/>
  <c r="S13" i="70"/>
  <c r="R13" i="70"/>
  <c r="Q13" i="70" s="1"/>
  <c r="T12" i="70"/>
  <c r="S12" i="70"/>
  <c r="R12" i="70"/>
  <c r="Q12" i="70" s="1"/>
  <c r="T11" i="70"/>
  <c r="S11" i="70"/>
  <c r="R11" i="70"/>
  <c r="Q11" i="70" s="1"/>
  <c r="T10" i="70"/>
  <c r="S10" i="70"/>
  <c r="R10" i="70"/>
  <c r="Q10" i="70" s="1"/>
  <c r="T9" i="70"/>
  <c r="S9" i="70"/>
  <c r="R9" i="70"/>
  <c r="Q9" i="70" s="1"/>
  <c r="T7" i="70"/>
  <c r="S7" i="70"/>
  <c r="R7" i="70"/>
  <c r="Q7" i="70" s="1"/>
  <c r="T6" i="70"/>
  <c r="S6" i="70"/>
  <c r="R6" i="70"/>
  <c r="Q6" i="70" s="1"/>
  <c r="T5" i="70"/>
  <c r="S5" i="70"/>
  <c r="R5" i="70"/>
  <c r="Q5" i="70" s="1"/>
  <c r="P24" i="103" l="1"/>
  <c r="Q24" i="103"/>
  <c r="M24" i="103"/>
  <c r="L24" i="103"/>
  <c r="H24" i="103"/>
  <c r="G24" i="103"/>
  <c r="D24" i="103"/>
  <c r="C24" i="103"/>
  <c r="Q23" i="106"/>
  <c r="P23" i="106"/>
  <c r="M23" i="106"/>
  <c r="L23" i="106"/>
  <c r="H23" i="106"/>
  <c r="G23" i="106"/>
  <c r="D23" i="106"/>
  <c r="C23" i="106"/>
  <c r="O8" i="106"/>
  <c r="K8" i="106"/>
  <c r="F8" i="106"/>
  <c r="B8" i="106"/>
  <c r="Q17" i="99" l="1"/>
  <c r="P17" i="99"/>
  <c r="Q10" i="99"/>
  <c r="P10" i="99"/>
  <c r="R17" i="99"/>
  <c r="N17" i="99"/>
  <c r="N10" i="99"/>
  <c r="B2" i="70"/>
  <c r="R10" i="99" l="1"/>
  <c r="O9" i="103"/>
  <c r="K9" i="103"/>
  <c r="F9" i="103"/>
  <c r="B9" i="103"/>
  <c r="M18" i="106" l="1"/>
  <c r="L18" i="106"/>
  <c r="D18" i="106"/>
  <c r="C18" i="106"/>
  <c r="R17" i="106"/>
  <c r="Q18" i="106"/>
  <c r="P18" i="106"/>
  <c r="O17" i="106"/>
  <c r="N17" i="106"/>
  <c r="K17" i="106"/>
  <c r="I17" i="106"/>
  <c r="H18" i="106"/>
  <c r="G18" i="106"/>
  <c r="F17" i="106"/>
  <c r="E17" i="106"/>
  <c r="B17" i="106"/>
  <c r="M11" i="106"/>
  <c r="L11" i="106"/>
  <c r="D11" i="106"/>
  <c r="C11" i="106"/>
  <c r="R10" i="106"/>
  <c r="Q11" i="106"/>
  <c r="P11" i="106"/>
  <c r="N10" i="106"/>
  <c r="I10" i="106"/>
  <c r="H11" i="106"/>
  <c r="G11" i="106"/>
  <c r="E10" i="106"/>
  <c r="I23" i="106" l="1"/>
  <c r="N23" i="106"/>
  <c r="B8" i="99" l="1"/>
  <c r="H17" i="99"/>
  <c r="H18" i="99" s="1"/>
  <c r="G17" i="99"/>
  <c r="H17" i="105"/>
  <c r="I17" i="105" s="1"/>
  <c r="G17" i="105"/>
  <c r="H10" i="105"/>
  <c r="G10" i="105"/>
  <c r="G11" i="105" s="1"/>
  <c r="H10" i="99"/>
  <c r="G10" i="99"/>
  <c r="G11" i="99" s="1"/>
  <c r="F8" i="105"/>
  <c r="B8" i="105"/>
  <c r="O8" i="99"/>
  <c r="K8" i="99"/>
  <c r="F8" i="99"/>
  <c r="R23" i="106"/>
  <c r="R24" i="106" s="1"/>
  <c r="E23" i="106"/>
  <c r="E24" i="106" s="1"/>
  <c r="O21" i="106"/>
  <c r="K21" i="106"/>
  <c r="F21" i="106"/>
  <c r="B21" i="106"/>
  <c r="O20" i="106"/>
  <c r="K20" i="106"/>
  <c r="O23" i="106"/>
  <c r="K23" i="106"/>
  <c r="F23" i="106"/>
  <c r="B23" i="106"/>
  <c r="O14" i="106"/>
  <c r="O15" i="106" s="1"/>
  <c r="K14" i="106"/>
  <c r="K15" i="106" s="1"/>
  <c r="F14" i="106"/>
  <c r="F15" i="106" s="1"/>
  <c r="B14" i="106"/>
  <c r="B15" i="106" s="1"/>
  <c r="O13" i="106"/>
  <c r="K13" i="106"/>
  <c r="F13" i="106"/>
  <c r="F20" i="106" s="1"/>
  <c r="B13" i="106"/>
  <c r="B20" i="106" s="1"/>
  <c r="D23" i="105"/>
  <c r="D24" i="105" s="1"/>
  <c r="C23" i="105"/>
  <c r="C24" i="105" s="1"/>
  <c r="F21" i="105"/>
  <c r="B21" i="105"/>
  <c r="H18" i="105"/>
  <c r="D18" i="105"/>
  <c r="C18" i="105"/>
  <c r="F17" i="105"/>
  <c r="F23" i="105" s="1"/>
  <c r="E17" i="105"/>
  <c r="B17" i="105"/>
  <c r="B23" i="105" s="1"/>
  <c r="F14" i="105"/>
  <c r="F15" i="105" s="1"/>
  <c r="B14" i="105"/>
  <c r="B15" i="105" s="1"/>
  <c r="F13" i="105"/>
  <c r="F20" i="105" s="1"/>
  <c r="B13" i="105"/>
  <c r="B20" i="105" s="1"/>
  <c r="D11" i="105"/>
  <c r="C11" i="105"/>
  <c r="E10" i="105"/>
  <c r="D25" i="103"/>
  <c r="C25" i="103"/>
  <c r="O22" i="103"/>
  <c r="K22" i="103"/>
  <c r="F22" i="103"/>
  <c r="B22" i="103"/>
  <c r="O21" i="103"/>
  <c r="K21" i="103"/>
  <c r="O24" i="103"/>
  <c r="K24" i="103"/>
  <c r="F24" i="103"/>
  <c r="B24" i="103"/>
  <c r="O15" i="103"/>
  <c r="O16" i="103" s="1"/>
  <c r="K15" i="103"/>
  <c r="K16" i="103" s="1"/>
  <c r="F15" i="103"/>
  <c r="F16" i="103" s="1"/>
  <c r="B15" i="103"/>
  <c r="B16" i="103" s="1"/>
  <c r="O14" i="103"/>
  <c r="K14" i="103"/>
  <c r="F14" i="103"/>
  <c r="F21" i="103" s="1"/>
  <c r="B14" i="103"/>
  <c r="B21" i="103" s="1"/>
  <c r="O13" i="99"/>
  <c r="K13" i="99"/>
  <c r="D23" i="99"/>
  <c r="D24" i="99" s="1"/>
  <c r="C23" i="99"/>
  <c r="C24" i="99" s="1"/>
  <c r="O21" i="99"/>
  <c r="K21" i="99"/>
  <c r="F21" i="99"/>
  <c r="B21" i="99"/>
  <c r="O20" i="99"/>
  <c r="K20" i="99"/>
  <c r="G18" i="99"/>
  <c r="D18" i="99"/>
  <c r="C18" i="99"/>
  <c r="Q18" i="99"/>
  <c r="P18" i="99"/>
  <c r="O17" i="99"/>
  <c r="O23" i="99" s="1"/>
  <c r="M18" i="99"/>
  <c r="L18" i="99"/>
  <c r="K17" i="99"/>
  <c r="K23" i="99" s="1"/>
  <c r="F17" i="99"/>
  <c r="F23" i="99" s="1"/>
  <c r="E17" i="99"/>
  <c r="B17" i="99"/>
  <c r="B23" i="99" s="1"/>
  <c r="O14" i="99"/>
  <c r="O15" i="99" s="1"/>
  <c r="K14" i="99"/>
  <c r="K15" i="99" s="1"/>
  <c r="F14" i="99"/>
  <c r="F15" i="99" s="1"/>
  <c r="B14" i="99"/>
  <c r="B15" i="99" s="1"/>
  <c r="F13" i="99"/>
  <c r="F20" i="99" s="1"/>
  <c r="B13" i="99"/>
  <c r="B20" i="99" s="1"/>
  <c r="D11" i="99"/>
  <c r="C11" i="99"/>
  <c r="P11" i="99"/>
  <c r="M11" i="99"/>
  <c r="E10" i="99"/>
  <c r="I10" i="99" l="1"/>
  <c r="H11" i="105"/>
  <c r="I10" i="105"/>
  <c r="I17" i="99"/>
  <c r="Q25" i="103"/>
  <c r="Q23" i="99"/>
  <c r="Q24" i="99" s="1"/>
  <c r="Q11" i="99"/>
  <c r="G18" i="105"/>
  <c r="E23" i="105"/>
  <c r="E24" i="105" s="1"/>
  <c r="H23" i="105"/>
  <c r="E24" i="103"/>
  <c r="E25" i="103" s="1"/>
  <c r="E23" i="99"/>
  <c r="E24" i="99" s="1"/>
  <c r="G23" i="105"/>
  <c r="I24" i="106"/>
  <c r="G25" i="103"/>
  <c r="L23" i="99"/>
  <c r="L11" i="99"/>
  <c r="H11" i="99"/>
  <c r="G23" i="99"/>
  <c r="G24" i="99" s="1"/>
  <c r="H23" i="99"/>
  <c r="I23" i="99" s="1"/>
  <c r="M23" i="99"/>
  <c r="M24" i="99" s="1"/>
  <c r="P25" i="103"/>
  <c r="M25" i="103"/>
  <c r="P23" i="99"/>
  <c r="H24" i="105" l="1"/>
  <c r="I23" i="105"/>
  <c r="I24" i="105" s="1"/>
  <c r="R24" i="103"/>
  <c r="R25" i="103" s="1"/>
  <c r="L25" i="103"/>
  <c r="N24" i="103"/>
  <c r="N25" i="103" s="1"/>
  <c r="H25" i="103"/>
  <c r="I24" i="103"/>
  <c r="I25" i="103" s="1"/>
  <c r="P24" i="99"/>
  <c r="R23" i="99"/>
  <c r="R24" i="99" s="1"/>
  <c r="L24" i="99"/>
  <c r="N23" i="99"/>
  <c r="N24" i="99" s="1"/>
  <c r="H24" i="99"/>
  <c r="I24" i="99"/>
  <c r="N24" i="106"/>
  <c r="G24" i="105"/>
</calcChain>
</file>

<file path=xl/sharedStrings.xml><?xml version="1.0" encoding="utf-8"?>
<sst xmlns="http://schemas.openxmlformats.org/spreadsheetml/2006/main" count="613" uniqueCount="321">
  <si>
    <t>OPP</t>
  </si>
  <si>
    <t>F</t>
  </si>
  <si>
    <t>A</t>
  </si>
  <si>
    <t>P</t>
  </si>
  <si>
    <t>TRIPS</t>
  </si>
  <si>
    <t>PAIRS</t>
  </si>
  <si>
    <t>SIDE
TOTAL</t>
  </si>
  <si>
    <t>Durbanville 1</t>
  </si>
  <si>
    <t>Mowbray 1</t>
  </si>
  <si>
    <t>Edgemead 2</t>
  </si>
  <si>
    <t>Bellville 1</t>
  </si>
  <si>
    <t>Bergvliet 1</t>
  </si>
  <si>
    <t>Durbanville 2</t>
  </si>
  <si>
    <t>Durbanville 3</t>
  </si>
  <si>
    <t>Durbanville 4</t>
  </si>
  <si>
    <t>Durbanville 5</t>
  </si>
  <si>
    <t>Edgemead 1</t>
  </si>
  <si>
    <t>Edgemead 3</t>
  </si>
  <si>
    <t>Glen CC 1</t>
  </si>
  <si>
    <t>Goodwood 1</t>
  </si>
  <si>
    <t>Goodwood 2</t>
  </si>
  <si>
    <t>Gordon's Bay 1</t>
  </si>
  <si>
    <t>Helderberg 1</t>
  </si>
  <si>
    <t>Helderberg 2</t>
  </si>
  <si>
    <t>Mowbray 2</t>
  </si>
  <si>
    <t>Old Oak 1</t>
  </si>
  <si>
    <t>Old Oak 2</t>
  </si>
  <si>
    <t>Old Oak 3</t>
  </si>
  <si>
    <t>Somerset West 1</t>
  </si>
  <si>
    <t>Somerset West 2</t>
  </si>
  <si>
    <t>Somerset West 3</t>
  </si>
  <si>
    <t>Wheatfield 1</t>
  </si>
  <si>
    <t>Trips</t>
  </si>
  <si>
    <t>Pairs</t>
  </si>
  <si>
    <t>Winner Last 16 Game 1</t>
  </si>
  <si>
    <t>Winner Last 16 Game 2</t>
  </si>
  <si>
    <t>Semi Final 1</t>
  </si>
  <si>
    <t>Semi Final 2</t>
  </si>
  <si>
    <t>Winner Quarter Final 1</t>
  </si>
  <si>
    <t>Winner Quarter Final 2</t>
  </si>
  <si>
    <t>Winner Quarter Final 3</t>
  </si>
  <si>
    <t>Winner Quarter Final 4</t>
  </si>
  <si>
    <t>Final</t>
  </si>
  <si>
    <t>Winner Semi Final 1</t>
  </si>
  <si>
    <t>Winner Semi Final 2</t>
  </si>
  <si>
    <t>Winner Wins the WP Fives!!!</t>
  </si>
  <si>
    <t>SF2</t>
  </si>
  <si>
    <t>SF1</t>
  </si>
  <si>
    <t>Last 16 - 1</t>
  </si>
  <si>
    <t>Section Venues</t>
  </si>
  <si>
    <t>Playoff Venues</t>
  </si>
  <si>
    <t>Last 16 - 2</t>
  </si>
  <si>
    <t>Winner</t>
  </si>
  <si>
    <t>Quarter Final 1</t>
  </si>
  <si>
    <t>Quarter Final 2</t>
  </si>
  <si>
    <t>Quarter Final 3</t>
  </si>
  <si>
    <t>Quarter Final 4</t>
  </si>
  <si>
    <t>T r i p s</t>
  </si>
  <si>
    <t>P a i r s</t>
  </si>
  <si>
    <t>R e s e r v e s</t>
  </si>
  <si>
    <t>Skip</t>
  </si>
  <si>
    <t>Second</t>
  </si>
  <si>
    <t>Lead</t>
  </si>
  <si>
    <t>Reserve 1</t>
  </si>
  <si>
    <t>Reserve 2</t>
  </si>
  <si>
    <t>BSA No.</t>
  </si>
  <si>
    <t>Name</t>
  </si>
  <si>
    <t>Team Name</t>
  </si>
  <si>
    <t>Team Club</t>
  </si>
  <si>
    <t>Strand 1</t>
  </si>
  <si>
    <t>M Eksteen</t>
  </si>
  <si>
    <t>QF02</t>
  </si>
  <si>
    <t>QF01</t>
  </si>
  <si>
    <t>QF04</t>
  </si>
  <si>
    <t>QF03</t>
  </si>
  <si>
    <t>L16-2</t>
  </si>
  <si>
    <t>L16-1</t>
  </si>
  <si>
    <t>Winner Section 1</t>
  </si>
  <si>
    <t>Winner Section 2</t>
  </si>
  <si>
    <t>Winner Section 3</t>
  </si>
  <si>
    <t>Winner Section 4</t>
  </si>
  <si>
    <t>Winner Section 5</t>
  </si>
  <si>
    <t>Winner Section 6</t>
  </si>
  <si>
    <t>Winner Section 7</t>
  </si>
  <si>
    <t>Winner Section 8</t>
  </si>
  <si>
    <t>Winner Section 9</t>
  </si>
  <si>
    <t>Winner Section 10</t>
  </si>
  <si>
    <t>Fish Hoek 1</t>
  </si>
  <si>
    <t>Fresnaye 1</t>
  </si>
  <si>
    <t>M Louw</t>
  </si>
  <si>
    <t>WPCC 1</t>
  </si>
  <si>
    <t>TBC</t>
  </si>
  <si>
    <t>WP Bowls - 2025-2026 - Ladies Fives</t>
  </si>
  <si>
    <t>Sun 21 June 09:00</t>
  </si>
  <si>
    <t>Sun 21 June 13:00</t>
  </si>
  <si>
    <t>Sat 27 June 09h00</t>
  </si>
  <si>
    <t>Sat 27 June 13h00</t>
  </si>
  <si>
    <t>Estelle Pretorius</t>
  </si>
  <si>
    <t>Kaila Steyn</t>
  </si>
  <si>
    <t>Puleng Mraji</t>
  </si>
  <si>
    <t>Maureen George</t>
  </si>
  <si>
    <t>Ann Symmonds</t>
  </si>
  <si>
    <t>Karen vd Merwe</t>
  </si>
  <si>
    <t>P Gordon</t>
  </si>
  <si>
    <t>Marlen Kitching</t>
  </si>
  <si>
    <t>Constantia 1</t>
  </si>
  <si>
    <t>M Williams</t>
  </si>
  <si>
    <t>A Byrne</t>
  </si>
  <si>
    <t>K Turner</t>
  </si>
  <si>
    <t>S Scholtz</t>
  </si>
  <si>
    <t>K Smocilac</t>
  </si>
  <si>
    <t>Constantia 2</t>
  </si>
  <si>
    <t>R Pietersen</t>
  </si>
  <si>
    <t>B Rous</t>
  </si>
  <si>
    <t>K Redman</t>
  </si>
  <si>
    <t>D Edwards</t>
  </si>
  <si>
    <t>L Clark</t>
  </si>
  <si>
    <t>M v Zyl</t>
  </si>
  <si>
    <t>K van Noort</t>
  </si>
  <si>
    <t>A de Wet</t>
  </si>
  <si>
    <t>A Buys</t>
  </si>
  <si>
    <t>D Phillips</t>
  </si>
  <si>
    <t>G Pitcher</t>
  </si>
  <si>
    <t>M Osmond</t>
  </si>
  <si>
    <t>C Gordon</t>
  </si>
  <si>
    <t>L Maritz</t>
  </si>
  <si>
    <t>N Hogan</t>
  </si>
  <si>
    <t>B Clarke</t>
  </si>
  <si>
    <t>D Harland</t>
  </si>
  <si>
    <t>A Steyn</t>
  </si>
  <si>
    <t>K Kiely</t>
  </si>
  <si>
    <t>J vd Merwe</t>
  </si>
  <si>
    <t>D Kotze</t>
  </si>
  <si>
    <t>C Karstel</t>
  </si>
  <si>
    <t>V Smith</t>
  </si>
  <si>
    <t>L Cannone</t>
  </si>
  <si>
    <t>L Johnson</t>
  </si>
  <si>
    <t>L Malan</t>
  </si>
  <si>
    <t>J Mills</t>
  </si>
  <si>
    <t>A Olivier</t>
  </si>
  <si>
    <t>L Pretorius</t>
  </si>
  <si>
    <t>C Pretorius</t>
  </si>
  <si>
    <t>E Petzer</t>
  </si>
  <si>
    <t>D Kidd</t>
  </si>
  <si>
    <t>J Bradbury</t>
  </si>
  <si>
    <t>O du Rand</t>
  </si>
  <si>
    <t>D McConnell</t>
  </si>
  <si>
    <t>C Pollard</t>
  </si>
  <si>
    <t>E Lewis</t>
  </si>
  <si>
    <t>V Brink</t>
  </si>
  <si>
    <t>N Ascaray</t>
  </si>
  <si>
    <t>B Verwy</t>
  </si>
  <si>
    <t>F Price</t>
  </si>
  <si>
    <t>A Gain</t>
  </si>
  <si>
    <t>L Besener</t>
  </si>
  <si>
    <t>A Richie</t>
  </si>
  <si>
    <t>E Gray</t>
  </si>
  <si>
    <t>K Kent</t>
  </si>
  <si>
    <t>A Ranft</t>
  </si>
  <si>
    <t>M Lancaster</t>
  </si>
  <si>
    <t>L de Walder</t>
  </si>
  <si>
    <t>H Jonker</t>
  </si>
  <si>
    <t>N Scott</t>
  </si>
  <si>
    <t>I Berman</t>
  </si>
  <si>
    <t>A Saven</t>
  </si>
  <si>
    <t>S Peters</t>
  </si>
  <si>
    <t>A Berkowitz</t>
  </si>
  <si>
    <t>T Saunders</t>
  </si>
  <si>
    <t>K Rauwerdink</t>
  </si>
  <si>
    <t>E Ferreira</t>
  </si>
  <si>
    <t>E Maisel</t>
  </si>
  <si>
    <t>C Cowan</t>
  </si>
  <si>
    <t>C Bryant</t>
  </si>
  <si>
    <t>A Scheepers</t>
  </si>
  <si>
    <t>J Huisamen</t>
  </si>
  <si>
    <t>F Vilakaza-Alberts</t>
  </si>
  <si>
    <t>W Stofberg</t>
  </si>
  <si>
    <t>A Nunes</t>
  </si>
  <si>
    <t>H Havenga</t>
  </si>
  <si>
    <t>M Brits</t>
  </si>
  <si>
    <t>S van Huyssteen</t>
  </si>
  <si>
    <t>M Knoetze</t>
  </si>
  <si>
    <t>T Bright</t>
  </si>
  <si>
    <t>C Marshall</t>
  </si>
  <si>
    <t>Gordon's Bay 2</t>
  </si>
  <si>
    <t>I Britz</t>
  </si>
  <si>
    <t>D Badenhorst</t>
  </si>
  <si>
    <t>R Niewoudt</t>
  </si>
  <si>
    <t>E Kruger</t>
  </si>
  <si>
    <t>L Peachey</t>
  </si>
  <si>
    <t>K v Wyk</t>
  </si>
  <si>
    <t>M Palmer</t>
  </si>
  <si>
    <t>S Kellner</t>
  </si>
  <si>
    <t>G Rey</t>
  </si>
  <si>
    <t>A Klopper</t>
  </si>
  <si>
    <t>S Oosthuizen</t>
  </si>
  <si>
    <t>C Syme</t>
  </si>
  <si>
    <t>T Loftie-Eaton</t>
  </si>
  <si>
    <t>Meadowridge 1</t>
  </si>
  <si>
    <t>M Heale</t>
  </si>
  <si>
    <t>C Ord</t>
  </si>
  <si>
    <t>P Bergh</t>
  </si>
  <si>
    <t>I Laithwaite</t>
  </si>
  <si>
    <t>A Johnstone</t>
  </si>
  <si>
    <t>A Mannion</t>
  </si>
  <si>
    <t>Meadowridge 2</t>
  </si>
  <si>
    <t>L Nurrish</t>
  </si>
  <si>
    <t>K Quibell</t>
  </si>
  <si>
    <t>R Quibell</t>
  </si>
  <si>
    <t>B Taylor</t>
  </si>
  <si>
    <t>D Blignaut</t>
  </si>
  <si>
    <t>M de Jongh</t>
  </si>
  <si>
    <t>C Mercorio</t>
  </si>
  <si>
    <t>E Harvey</t>
  </si>
  <si>
    <t>S Grewe</t>
  </si>
  <si>
    <t>D Hunt</t>
  </si>
  <si>
    <t>K Wilson</t>
  </si>
  <si>
    <t>C Bell</t>
  </si>
  <si>
    <t>O Carulei</t>
  </si>
  <si>
    <t>A Beck</t>
  </si>
  <si>
    <t>L Theron</t>
  </si>
  <si>
    <t>J Beck</t>
  </si>
  <si>
    <t>CL Downing</t>
  </si>
  <si>
    <t>L Anderson</t>
  </si>
  <si>
    <t>V Gazendam</t>
  </si>
  <si>
    <t>J van Niekerk</t>
  </si>
  <si>
    <t>GJ Rhodes</t>
  </si>
  <si>
    <t>E van der Westhuyzen</t>
  </si>
  <si>
    <t>VM Grange</t>
  </si>
  <si>
    <t>RN Horning</t>
  </si>
  <si>
    <t>DE de Villiers</t>
  </si>
  <si>
    <t>J La Vita</t>
  </si>
  <si>
    <t>JL Inns</t>
  </si>
  <si>
    <t>K Snyman</t>
  </si>
  <si>
    <t>Pinelands 1</t>
  </si>
  <si>
    <t>M Hendrickse</t>
  </si>
  <si>
    <t>J Christiansen</t>
  </si>
  <si>
    <t>S Annandale</t>
  </si>
  <si>
    <t>M Cochrane</t>
  </si>
  <si>
    <t>L Doms</t>
  </si>
  <si>
    <t>Pinelands 2</t>
  </si>
  <si>
    <t>K Moller</t>
  </si>
  <si>
    <t>D Rutgers</t>
  </si>
  <si>
    <t>P Sevenoaks</t>
  </si>
  <si>
    <t>N Fouche</t>
  </si>
  <si>
    <t>K Minnie</t>
  </si>
  <si>
    <t>Plumstead 1</t>
  </si>
  <si>
    <t>P Dockendorff</t>
  </si>
  <si>
    <t>M Corneilse</t>
  </si>
  <si>
    <t>T Rix</t>
  </si>
  <si>
    <t>M Kirsten</t>
  </si>
  <si>
    <t>M Spammer</t>
  </si>
  <si>
    <t>J Hill</t>
  </si>
  <si>
    <t>A Krige</t>
  </si>
  <si>
    <t>L Dempsey</t>
  </si>
  <si>
    <t>L Wentzel</t>
  </si>
  <si>
    <t>C Meyer</t>
  </si>
  <si>
    <t>A Painter</t>
  </si>
  <si>
    <t>M Wasdell</t>
  </si>
  <si>
    <t>C Nel</t>
  </si>
  <si>
    <t>T Grobler</t>
  </si>
  <si>
    <t>C Lottering</t>
  </si>
  <si>
    <t>I Spaneberg</t>
  </si>
  <si>
    <t>C Breytenbach</t>
  </si>
  <si>
    <t>M Knipe</t>
  </si>
  <si>
    <t>D Blatt</t>
  </si>
  <si>
    <t>L Taljaard</t>
  </si>
  <si>
    <t>C Swart</t>
  </si>
  <si>
    <t>H Brand</t>
  </si>
  <si>
    <t>D Herbert</t>
  </si>
  <si>
    <t>E Petersen</t>
  </si>
  <si>
    <t>K Heugh</t>
  </si>
  <si>
    <t>D Baboo</t>
  </si>
  <si>
    <t>R Himschoot</t>
  </si>
  <si>
    <t>D Bennett</t>
  </si>
  <si>
    <t>A Marais</t>
  </si>
  <si>
    <t>M Reynolds</t>
  </si>
  <si>
    <t>C Nash</t>
  </si>
  <si>
    <t>S-6</t>
  </si>
  <si>
    <t>S-5</t>
  </si>
  <si>
    <t>S-2</t>
  </si>
  <si>
    <t>S-1</t>
  </si>
  <si>
    <t>S-4</t>
  </si>
  <si>
    <t>S-3</t>
  </si>
  <si>
    <t>S-8</t>
  </si>
  <si>
    <t>S-7</t>
  </si>
  <si>
    <t>S-10</t>
  </si>
  <si>
    <t>S-9</t>
  </si>
  <si>
    <t>WP LADIES FIVES - FINAL</t>
  </si>
  <si>
    <t>WP LADIES FIVES - SEMI-FINAL</t>
  </si>
  <si>
    <t>WP LADIES FIVES - QUARTER-FINAL</t>
  </si>
  <si>
    <t>WP LADIES FIVES - LAST 16</t>
  </si>
  <si>
    <t>Plumstead</t>
  </si>
  <si>
    <t>WPCC</t>
  </si>
  <si>
    <t>Gordon's Bay</t>
  </si>
  <si>
    <t>Edgemead</t>
  </si>
  <si>
    <t>Constantia</t>
  </si>
  <si>
    <t>Glen CC</t>
  </si>
  <si>
    <t>Durbanville</t>
  </si>
  <si>
    <t>Constantia 3</t>
  </si>
  <si>
    <t>L vd Sandt</t>
  </si>
  <si>
    <t>A Vaughan</t>
  </si>
  <si>
    <t>C Minnaar</t>
  </si>
  <si>
    <t>B Smith</t>
  </si>
  <si>
    <t>G Pickering</t>
  </si>
  <si>
    <t>M du Rand</t>
  </si>
  <si>
    <t>C Bradley</t>
  </si>
  <si>
    <t>J Potgieter</t>
  </si>
  <si>
    <t>C McDuling</t>
  </si>
  <si>
    <t>B Braybrooke</t>
  </si>
  <si>
    <t>G Steyn</t>
  </si>
  <si>
    <t>L Moss</t>
  </si>
  <si>
    <t>A Woolf</t>
  </si>
  <si>
    <t>E Eksteen</t>
  </si>
  <si>
    <t>C Duminy</t>
  </si>
  <si>
    <t>J Plotz</t>
  </si>
  <si>
    <t>C Quibell</t>
  </si>
  <si>
    <t>W Adams</t>
  </si>
  <si>
    <t>TB Botha</t>
  </si>
  <si>
    <t>R Wenn</t>
  </si>
  <si>
    <t>WP Fives - 2025/2026 - Entries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</si>
</sst>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ptos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9933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164" fontId="3" fillId="2" borderId="18" xfId="1" applyNumberFormat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164" fontId="7" fillId="4" borderId="21" xfId="1" applyNumberFormat="1" applyFont="1" applyFill="1" applyBorder="1" applyAlignment="1">
      <alignment horizontal="center" vertical="center"/>
    </xf>
    <xf numFmtId="164" fontId="3" fillId="3" borderId="18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right" vertical="center"/>
    </xf>
    <xf numFmtId="0" fontId="2" fillId="0" borderId="24" xfId="1" applyFont="1" applyBorder="1" applyAlignment="1">
      <alignment horizontal="center" vertical="center"/>
    </xf>
    <xf numFmtId="15" fontId="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12" fillId="6" borderId="35" xfId="0" applyFont="1" applyFill="1" applyBorder="1" applyAlignment="1">
      <alignment horizont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36" xfId="0" applyFont="1" applyFill="1" applyBorder="1"/>
    <xf numFmtId="0" fontId="12" fillId="6" borderId="8" xfId="0" applyFont="1" applyFill="1" applyBorder="1"/>
    <xf numFmtId="0" fontId="12" fillId="6" borderId="38" xfId="0" applyFont="1" applyFill="1" applyBorder="1"/>
    <xf numFmtId="0" fontId="12" fillId="6" borderId="0" xfId="0" applyFont="1" applyFill="1" applyAlignment="1">
      <alignment horizontal="center"/>
    </xf>
    <xf numFmtId="0" fontId="12" fillId="6" borderId="0" xfId="0" applyFont="1" applyFill="1"/>
    <xf numFmtId="0" fontId="8" fillId="0" borderId="40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16" fillId="0" borderId="60" xfId="0" applyFont="1" applyBorder="1"/>
    <xf numFmtId="0" fontId="16" fillId="0" borderId="61" xfId="0" applyFont="1" applyBorder="1" applyAlignment="1">
      <alignment horizontal="center"/>
    </xf>
    <xf numFmtId="0" fontId="16" fillId="0" borderId="62" xfId="0" applyFont="1" applyBorder="1"/>
    <xf numFmtId="0" fontId="16" fillId="0" borderId="63" xfId="0" applyFont="1" applyBorder="1" applyAlignment="1">
      <alignment horizontal="center"/>
    </xf>
    <xf numFmtId="0" fontId="16" fillId="0" borderId="64" xfId="0" applyFont="1" applyBorder="1"/>
    <xf numFmtId="0" fontId="16" fillId="0" borderId="65" xfId="0" applyFont="1" applyBorder="1" applyAlignment="1">
      <alignment horizontal="center"/>
    </xf>
    <xf numFmtId="0" fontId="16" fillId="0" borderId="63" xfId="0" applyFont="1" applyBorder="1"/>
    <xf numFmtId="0" fontId="16" fillId="0" borderId="37" xfId="0" applyFont="1" applyBorder="1"/>
    <xf numFmtId="0" fontId="16" fillId="0" borderId="4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36" xfId="0" applyFont="1" applyBorder="1"/>
    <xf numFmtId="0" fontId="16" fillId="0" borderId="35" xfId="0" applyFont="1" applyBorder="1" applyAlignment="1">
      <alignment horizontal="center"/>
    </xf>
    <xf numFmtId="0" fontId="16" fillId="0" borderId="41" xfId="0" applyFont="1" applyBorder="1"/>
    <xf numFmtId="0" fontId="16" fillId="0" borderId="45" xfId="0" applyFont="1" applyBorder="1" applyAlignment="1">
      <alignment horizontal="center"/>
    </xf>
    <xf numFmtId="0" fontId="16" fillId="0" borderId="43" xfId="0" applyFont="1" applyBorder="1"/>
    <xf numFmtId="0" fontId="16" fillId="0" borderId="43" xfId="0" applyFont="1" applyBorder="1" applyAlignment="1">
      <alignment horizontal="center"/>
    </xf>
    <xf numFmtId="0" fontId="16" fillId="0" borderId="44" xfId="0" applyFont="1" applyBorder="1"/>
    <xf numFmtId="0" fontId="16" fillId="0" borderId="42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8" borderId="40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6" borderId="37" xfId="0" applyFont="1" applyFill="1" applyBorder="1" applyAlignment="1">
      <alignment horizontal="center"/>
    </xf>
    <xf numFmtId="0" fontId="12" fillId="6" borderId="35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38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/>
    </xf>
    <xf numFmtId="0" fontId="12" fillId="6" borderId="27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/>
    </xf>
    <xf numFmtId="0" fontId="12" fillId="6" borderId="39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/>
    </xf>
    <xf numFmtId="0" fontId="13" fillId="6" borderId="29" xfId="0" applyFont="1" applyFill="1" applyBorder="1" applyAlignment="1">
      <alignment horizontal="center"/>
    </xf>
    <xf numFmtId="0" fontId="13" fillId="6" borderId="30" xfId="0" applyFont="1" applyFill="1" applyBorder="1" applyAlignment="1">
      <alignment horizontal="center"/>
    </xf>
    <xf numFmtId="0" fontId="13" fillId="6" borderId="31" xfId="0" applyFont="1" applyFill="1" applyBorder="1" applyAlignment="1">
      <alignment horizontal="center"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32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14" fillId="5" borderId="33" xfId="0" applyFont="1" applyFill="1" applyBorder="1" applyAlignment="1">
      <alignment horizontal="center"/>
    </xf>
    <xf numFmtId="0" fontId="15" fillId="7" borderId="51" xfId="0" applyFont="1" applyFill="1" applyBorder="1" applyAlignment="1">
      <alignment horizontal="center" vertical="center"/>
    </xf>
    <xf numFmtId="0" fontId="15" fillId="7" borderId="52" xfId="0" applyFont="1" applyFill="1" applyBorder="1" applyAlignment="1">
      <alignment horizontal="center" vertical="center"/>
    </xf>
    <xf numFmtId="0" fontId="15" fillId="7" borderId="5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72CADD-C19C-494B-B22D-28993168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13</xdr:col>
      <xdr:colOff>396181</xdr:colOff>
      <xdr:row>0</xdr:row>
      <xdr:rowOff>95250</xdr:rowOff>
    </xdr:from>
    <xdr:to>
      <xdr:col>17</xdr:col>
      <xdr:colOff>400434</xdr:colOff>
      <xdr:row>2</xdr:row>
      <xdr:rowOff>136780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05509D-6D88-4A3D-AB20-027B06B0C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5581" y="95250"/>
          <a:ext cx="2073083" cy="580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287391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DEE868-3BD5-4674-8F66-2712B9C1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13</xdr:col>
      <xdr:colOff>529531</xdr:colOff>
      <xdr:row>0</xdr:row>
      <xdr:rowOff>55245</xdr:rowOff>
    </xdr:from>
    <xdr:to>
      <xdr:col>17</xdr:col>
      <xdr:colOff>512829</xdr:colOff>
      <xdr:row>2</xdr:row>
      <xdr:rowOff>106300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F3865D-4855-45D4-A84B-AFD3B4C2D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531" y="55245"/>
          <a:ext cx="2132138" cy="584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836294</xdr:colOff>
      <xdr:row>3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6F9B7-B607-4206-898C-BAF788C6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6294" cy="906780"/>
        </a:xfrm>
        <a:prstGeom prst="rect">
          <a:avLst/>
        </a:prstGeom>
      </xdr:spPr>
    </xdr:pic>
    <xdr:clientData/>
  </xdr:twoCellAnchor>
  <xdr:twoCellAnchor editAs="oneCell">
    <xdr:from>
      <xdr:col>13</xdr:col>
      <xdr:colOff>430471</xdr:colOff>
      <xdr:row>0</xdr:row>
      <xdr:rowOff>78105</xdr:rowOff>
    </xdr:from>
    <xdr:to>
      <xdr:col>17</xdr:col>
      <xdr:colOff>417579</xdr:colOff>
      <xdr:row>2</xdr:row>
      <xdr:rowOff>41530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67A50C-AD52-482F-A635-9ADC36942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471" y="78105"/>
          <a:ext cx="2135948" cy="580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38099</xdr:rowOff>
    </xdr:from>
    <xdr:to>
      <xdr:col>1</xdr:col>
      <xdr:colOff>0</xdr:colOff>
      <xdr:row>3</xdr:row>
      <xdr:rowOff>112131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40856-11BC-40ED-A943-56E5FA7E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099"/>
          <a:ext cx="790574" cy="931282"/>
        </a:xfrm>
        <a:prstGeom prst="rect">
          <a:avLst/>
        </a:prstGeom>
      </xdr:spPr>
    </xdr:pic>
    <xdr:clientData/>
  </xdr:twoCellAnchor>
  <xdr:twoCellAnchor editAs="oneCell">
    <xdr:from>
      <xdr:col>14</xdr:col>
      <xdr:colOff>24706</xdr:colOff>
      <xdr:row>0</xdr:row>
      <xdr:rowOff>104775</xdr:rowOff>
    </xdr:from>
    <xdr:to>
      <xdr:col>18</xdr:col>
      <xdr:colOff>17529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7A9ECF-321E-4938-80B6-3E131723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6556" y="104775"/>
          <a:ext cx="2073083" cy="580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176749</xdr:colOff>
      <xdr:row>4</xdr:row>
      <xdr:rowOff>28575</xdr:rowOff>
    </xdr:from>
    <xdr:to>
      <xdr:col>13</xdr:col>
      <xdr:colOff>744855</xdr:colOff>
      <xdr:row>17</xdr:row>
      <xdr:rowOff>22596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41905-E6F0-4538-8B34-2420D61A2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2149" y="1295400"/>
          <a:ext cx="2318801" cy="2731506"/>
        </a:xfrm>
        <a:prstGeom prst="rect">
          <a:avLst/>
        </a:prstGeom>
      </xdr:spPr>
    </xdr:pic>
    <xdr:clientData/>
  </xdr:twoCellAnchor>
  <xdr:twoCellAnchor editAs="oneCell">
    <xdr:from>
      <xdr:col>10</xdr:col>
      <xdr:colOff>139006</xdr:colOff>
      <xdr:row>1</xdr:row>
      <xdr:rowOff>28575</xdr:rowOff>
    </xdr:from>
    <xdr:to>
      <xdr:col>13</xdr:col>
      <xdr:colOff>472824</xdr:colOff>
      <xdr:row>3</xdr:row>
      <xdr:rowOff>22480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F6C0A9-B455-4F0A-A678-490F89BF3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4406" y="295275"/>
          <a:ext cx="2073083" cy="580645"/>
        </a:xfrm>
        <a:prstGeom prst="rect">
          <a:avLst/>
        </a:prstGeom>
      </xdr:spPr>
    </xdr:pic>
    <xdr:clientData/>
  </xdr:twoCellAnchor>
  <xdr:twoCellAnchor editAs="oneCell">
    <xdr:from>
      <xdr:col>10</xdr:col>
      <xdr:colOff>129481</xdr:colOff>
      <xdr:row>21</xdr:row>
      <xdr:rowOff>190500</xdr:rowOff>
    </xdr:from>
    <xdr:to>
      <xdr:col>13</xdr:col>
      <xdr:colOff>459489</xdr:colOff>
      <xdr:row>25</xdr:row>
      <xdr:rowOff>54865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CC1E01-8EDA-4F68-9CEB-F9F11CB71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4881" y="4914900"/>
          <a:ext cx="2073083" cy="580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0C5E-9383-4485-972C-76289920CD88}">
  <sheetPr>
    <tabColor rgb="FF00B050"/>
  </sheetPr>
  <dimension ref="A1:R27"/>
  <sheetViews>
    <sheetView showGridLines="0" zoomScaleNormal="100" workbookViewId="0">
      <selection activeCell="V11" sqref="V11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8" t="s">
        <v>291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VLOOKUP(B4,Venues!$E$3:$G$11,3,FALSE)</f>
        <v>Sun 21 June 09:00</v>
      </c>
      <c r="J2" s="40"/>
      <c r="K2" s="40"/>
      <c r="L2" s="45" t="str">
        <f>VLOOKUP(B4,Venues!$E$3:$F$11,2,FALSE)</f>
        <v>Durbanville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9" t="s">
        <v>48</v>
      </c>
      <c r="C4" s="100"/>
      <c r="D4" s="100"/>
      <c r="E4" s="100"/>
      <c r="F4" s="100"/>
      <c r="G4" s="100"/>
      <c r="H4" s="100"/>
      <c r="I4" s="101"/>
      <c r="K4" s="99" t="s">
        <v>51</v>
      </c>
      <c r="L4" s="100"/>
      <c r="M4" s="100"/>
      <c r="N4" s="100"/>
      <c r="O4" s="100"/>
      <c r="P4" s="100"/>
      <c r="Q4" s="100"/>
      <c r="R4" s="101"/>
    </row>
    <row r="5" spans="1:18" ht="6.75" customHeight="1" x14ac:dyDescent="0.3"/>
    <row r="6" spans="1:18" ht="17.100000000000001" customHeight="1" x14ac:dyDescent="0.3">
      <c r="A6" s="94" t="s">
        <v>4</v>
      </c>
      <c r="B6" s="95" t="s">
        <v>77</v>
      </c>
      <c r="C6" s="95"/>
      <c r="D6" s="95"/>
      <c r="E6" s="95"/>
      <c r="F6" s="95" t="s">
        <v>78</v>
      </c>
      <c r="G6" s="95"/>
      <c r="H6" s="95"/>
      <c r="I6" s="95"/>
      <c r="J6" s="28"/>
      <c r="K6" s="95" t="s">
        <v>79</v>
      </c>
      <c r="L6" s="95"/>
      <c r="M6" s="95"/>
      <c r="N6" s="95"/>
      <c r="O6" s="95" t="s">
        <v>80</v>
      </c>
      <c r="P6" s="95"/>
      <c r="Q6" s="95"/>
      <c r="R6" s="95"/>
    </row>
    <row r="7" spans="1:18" ht="17.100000000000001" customHeight="1" x14ac:dyDescent="0.3">
      <c r="A7" s="94"/>
      <c r="B7" s="96" t="s">
        <v>91</v>
      </c>
      <c r="C7" s="96"/>
      <c r="D7" s="96"/>
      <c r="E7" s="96"/>
      <c r="F7" s="96" t="s">
        <v>91</v>
      </c>
      <c r="G7" s="96"/>
      <c r="H7" s="96"/>
      <c r="I7" s="96"/>
      <c r="J7" s="23"/>
      <c r="K7" s="97" t="s">
        <v>91</v>
      </c>
      <c r="L7" s="96"/>
      <c r="M7" s="96"/>
      <c r="N7" s="96"/>
      <c r="O7" s="96" t="s">
        <v>91</v>
      </c>
      <c r="P7" s="96"/>
      <c r="Q7" s="96"/>
      <c r="R7" s="96"/>
    </row>
    <row r="8" spans="1:18" ht="26.25" customHeight="1" x14ac:dyDescent="0.3">
      <c r="A8" s="20"/>
      <c r="B8" s="88" t="str">
        <f>IFERROR(VLOOKUP(B7,Entries!$B$5:$T$59,18,FALSE),"")</f>
        <v/>
      </c>
      <c r="C8" s="88"/>
      <c r="D8" s="88"/>
      <c r="E8" s="88"/>
      <c r="F8" s="88" t="str">
        <f>IFERROR(VLOOKUP(F7,Entries!$B$5:$T$59,18,FALSE),"")</f>
        <v/>
      </c>
      <c r="G8" s="88"/>
      <c r="H8" s="88"/>
      <c r="I8" s="88"/>
      <c r="J8" s="29"/>
      <c r="K8" s="88" t="str">
        <f>IFERROR(VLOOKUP(K7,Entries!$B$5:$T$59,18,FALSE),"")</f>
        <v/>
      </c>
      <c r="L8" s="88"/>
      <c r="M8" s="88"/>
      <c r="N8" s="88"/>
      <c r="O8" s="88" t="str">
        <f>IFERROR(VLOOKUP(O7,Entries!$B$5:$T$59,18,FALSE),"")</f>
        <v/>
      </c>
      <c r="P8" s="88"/>
      <c r="Q8" s="88"/>
      <c r="R8" s="88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280</v>
      </c>
      <c r="C10" s="6"/>
      <c r="D10" s="6"/>
      <c r="E10" s="9">
        <f t="shared" ref="E10" si="0">IF(C10="",0,IF(C10&gt;D10,2,(IF(C10&lt;D10,0,1))))</f>
        <v>0</v>
      </c>
      <c r="F10" s="5" t="s">
        <v>281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282</v>
      </c>
      <c r="L10" s="32"/>
      <c r="M10" s="32"/>
      <c r="N10" s="33">
        <f>IF(L10="",0,IF(L10&gt;M10,2,(IF(L10&lt;M10,0,1))))</f>
        <v>0</v>
      </c>
      <c r="O10" s="5" t="s">
        <v>283</v>
      </c>
      <c r="P10" s="16">
        <f>M10</f>
        <v>0</v>
      </c>
      <c r="Q10" s="16">
        <f>L10</f>
        <v>0</v>
      </c>
      <c r="R10" s="9">
        <f>IF(L10="",0,IF(P10&gt;Q10,2,(IF(P10&lt;Q10,0,1))))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4" t="s">
        <v>5</v>
      </c>
      <c r="B13" s="95" t="str">
        <f>+B6</f>
        <v>Winner Section 1</v>
      </c>
      <c r="C13" s="95"/>
      <c r="D13" s="95"/>
      <c r="E13" s="95"/>
      <c r="F13" s="95" t="str">
        <f>+F6</f>
        <v>Winner Section 2</v>
      </c>
      <c r="G13" s="95"/>
      <c r="H13" s="95"/>
      <c r="I13" s="95"/>
      <c r="J13" s="28"/>
      <c r="K13" s="95" t="str">
        <f>+K6</f>
        <v>Winner Section 3</v>
      </c>
      <c r="L13" s="95"/>
      <c r="M13" s="95"/>
      <c r="N13" s="95"/>
      <c r="O13" s="95" t="str">
        <f>+O6</f>
        <v>Winner Section 4</v>
      </c>
      <c r="P13" s="95"/>
      <c r="Q13" s="95"/>
      <c r="R13" s="95"/>
    </row>
    <row r="14" spans="1:18" ht="17.100000000000001" customHeight="1" x14ac:dyDescent="0.3">
      <c r="A14" s="94"/>
      <c r="B14" s="96" t="str">
        <f>B7</f>
        <v>TBC</v>
      </c>
      <c r="C14" s="96"/>
      <c r="D14" s="96"/>
      <c r="E14" s="96"/>
      <c r="F14" s="96" t="str">
        <f>F7</f>
        <v>TBC</v>
      </c>
      <c r="G14" s="96"/>
      <c r="H14" s="96"/>
      <c r="I14" s="96"/>
      <c r="J14" s="23"/>
      <c r="K14" s="97" t="str">
        <f>K7</f>
        <v>TBC</v>
      </c>
      <c r="L14" s="96"/>
      <c r="M14" s="96"/>
      <c r="N14" s="96"/>
      <c r="O14" s="96" t="str">
        <f>O7</f>
        <v>TBC</v>
      </c>
      <c r="P14" s="96"/>
      <c r="Q14" s="96"/>
      <c r="R14" s="96"/>
    </row>
    <row r="15" spans="1:18" ht="26.25" customHeight="1" x14ac:dyDescent="0.3">
      <c r="A15" s="21"/>
      <c r="B15" s="88" t="str">
        <f>IFERROR(VLOOKUP(B14,Entries!$B$5:$T$59,19,FALSE),"")</f>
        <v/>
      </c>
      <c r="C15" s="88"/>
      <c r="D15" s="88"/>
      <c r="E15" s="88"/>
      <c r="F15" s="88" t="str">
        <f>IFERROR(VLOOKUP(F14,Entries!$B$5:$T$59,19,FALSE),"")</f>
        <v/>
      </c>
      <c r="G15" s="88"/>
      <c r="H15" s="88"/>
      <c r="I15" s="88"/>
      <c r="J15" s="29"/>
      <c r="K15" s="88" t="str">
        <f>IFERROR(VLOOKUP(K14,Entries!$B$5:$T$59,19,FALSE),"")</f>
        <v/>
      </c>
      <c r="L15" s="88"/>
      <c r="M15" s="88"/>
      <c r="N15" s="88"/>
      <c r="O15" s="88" t="str">
        <f>IFERROR(VLOOKUP(O14,Entries!$B$5:$T$59,19,FALSE),"")</f>
        <v/>
      </c>
      <c r="P15" s="88"/>
      <c r="Q15" s="88"/>
      <c r="R15" s="88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S-2</v>
      </c>
      <c r="C17" s="6"/>
      <c r="D17" s="6"/>
      <c r="E17" s="9">
        <f t="shared" ref="E17" si="1">IF(C17="",0,IF(C17&gt;D17,2,(IF(C17&lt;D17,0,1))))</f>
        <v>0</v>
      </c>
      <c r="F17" s="5" t="str">
        <f>+F10</f>
        <v>S-1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S-4</v>
      </c>
      <c r="L17" s="32"/>
      <c r="M17" s="32"/>
      <c r="N17" s="33">
        <f>IF(L17="",0,IF(L17&gt;M17,2,(IF(L17&lt;M17,0,1))))</f>
        <v>0</v>
      </c>
      <c r="O17" s="5" t="str">
        <f>+O10</f>
        <v>S-3</v>
      </c>
      <c r="P17" s="16">
        <f>M17</f>
        <v>0</v>
      </c>
      <c r="Q17" s="16">
        <f>L17</f>
        <v>0</v>
      </c>
      <c r="R17" s="9">
        <f>IF(L17="",0,IF(P17&gt;Q17,2,(IF(P17&lt;Q17,0,1))))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9" t="s">
        <v>6</v>
      </c>
      <c r="B20" s="90" t="str">
        <f>+B13</f>
        <v>Winner Section 1</v>
      </c>
      <c r="C20" s="90"/>
      <c r="D20" s="90"/>
      <c r="E20" s="90"/>
      <c r="F20" s="91" t="str">
        <f>+F13</f>
        <v>Winner Section 2</v>
      </c>
      <c r="G20" s="91"/>
      <c r="H20" s="91"/>
      <c r="I20" s="91"/>
      <c r="J20" s="26"/>
      <c r="K20" s="90" t="str">
        <f>+K6</f>
        <v>Winner Section 3</v>
      </c>
      <c r="L20" s="91"/>
      <c r="M20" s="91"/>
      <c r="N20" s="91"/>
      <c r="O20" s="91" t="str">
        <f>+O6</f>
        <v>Winner Section 4</v>
      </c>
      <c r="P20" s="91"/>
      <c r="Q20" s="91"/>
      <c r="R20" s="91"/>
    </row>
    <row r="21" spans="1:18" ht="17.100000000000001" customHeight="1" x14ac:dyDescent="0.3">
      <c r="A21" s="89"/>
      <c r="B21" s="92" t="str">
        <f>B7</f>
        <v>TBC</v>
      </c>
      <c r="C21" s="92"/>
      <c r="D21" s="92"/>
      <c r="E21" s="92"/>
      <c r="F21" s="92" t="str">
        <f>F7</f>
        <v>TBC</v>
      </c>
      <c r="G21" s="92"/>
      <c r="H21" s="92"/>
      <c r="I21" s="92"/>
      <c r="J21" s="23"/>
      <c r="K21" s="93" t="str">
        <f>K7</f>
        <v>TBC</v>
      </c>
      <c r="L21" s="92"/>
      <c r="M21" s="92"/>
      <c r="N21" s="92"/>
      <c r="O21" s="92" t="str">
        <f>O7</f>
        <v>TBC</v>
      </c>
      <c r="P21" s="92"/>
      <c r="Q21" s="92"/>
      <c r="R21" s="92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S-2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S-1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S-4</v>
      </c>
      <c r="L23" s="35">
        <f>L10+L17</f>
        <v>0</v>
      </c>
      <c r="M23" s="35">
        <f>M10+M17</f>
        <v>0</v>
      </c>
      <c r="N23" s="39">
        <f>IF(L10="",0,IF(L23&gt;M23,1+N10+N17,IF(L23&lt;M23,N10+N17,0.5+N10+N17)))</f>
        <v>0</v>
      </c>
      <c r="O23" s="15" t="str">
        <f>+O17</f>
        <v>S-3</v>
      </c>
      <c r="P23" s="16">
        <f>P10+P17</f>
        <v>0</v>
      </c>
      <c r="Q23" s="16">
        <f>Q10+Q17</f>
        <v>0</v>
      </c>
      <c r="R23" s="17">
        <f>IF(L10="",0,IF(P23&gt;Q23,1+R10+R17,IF(P23&lt;Q23,R10+R17,0.5+R10+R17)))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  <c r="K24" s="11"/>
      <c r="L24" s="37">
        <f>SUM(L23:L23)</f>
        <v>0</v>
      </c>
      <c r="M24" s="37">
        <f>SUM(M23:M23)</f>
        <v>0</v>
      </c>
      <c r="N24" s="38">
        <f>SUM(N23:N23)</f>
        <v>0</v>
      </c>
      <c r="O24" s="22"/>
      <c r="P24" s="18">
        <f>SUM(P23:P23)</f>
        <v>0</v>
      </c>
      <c r="Q24" s="18">
        <f>SUM(Q23:Q23)</f>
        <v>0</v>
      </c>
      <c r="R24" s="19">
        <f>SUM(R23:R23)</f>
        <v>0</v>
      </c>
    </row>
    <row r="25" spans="1:18" ht="8.1" customHeight="1" thickTop="1" x14ac:dyDescent="0.3">
      <c r="H25" s="87"/>
      <c r="I25" s="87"/>
      <c r="J25" s="87"/>
      <c r="K25" s="87"/>
      <c r="O25" s="8"/>
    </row>
    <row r="27" spans="1:18" ht="15.6" x14ac:dyDescent="0.3">
      <c r="A27" s="25"/>
      <c r="B27" s="48" t="s">
        <v>52</v>
      </c>
      <c r="C27" s="48"/>
      <c r="D27" s="48" t="s">
        <v>53</v>
      </c>
      <c r="E27" s="48"/>
      <c r="F27" s="48" t="str">
        <f>VLOOKUP($D27,Venues!$E$3:$G$11,3,FALSE)</f>
        <v>Sun 21 June 13:00</v>
      </c>
      <c r="G27" s="48"/>
      <c r="H27" s="48"/>
      <c r="I27" s="49" t="str">
        <f>VLOOKUP($D27,Venues!$E$3:$F$11,2,FALSE)</f>
        <v>Durbanville</v>
      </c>
      <c r="J27" s="24"/>
      <c r="L27" s="48" t="s">
        <v>52</v>
      </c>
      <c r="M27" s="48" t="s">
        <v>53</v>
      </c>
      <c r="N27" s="48"/>
      <c r="O27" s="48" t="str">
        <f>VLOOKUP($M27,Venues!$E$3:$G$11,3,FALSE)</f>
        <v>Sun 21 June 13:00</v>
      </c>
      <c r="P27" s="48"/>
      <c r="Q27" s="48"/>
      <c r="R27" s="49" t="str">
        <f>VLOOKUP($M27,Venues!$E$3:$F$11,2,FALSE)</f>
        <v>Durbanville</v>
      </c>
    </row>
  </sheetData>
  <mergeCells count="39"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H25:K25"/>
    <mergeCell ref="B15:E15"/>
    <mergeCell ref="F15:I15"/>
    <mergeCell ref="K15:N15"/>
    <mergeCell ref="O15:R15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E74-4D14-4A6D-BDC4-9BB10A6B234F}">
  <sheetPr>
    <tabColor rgb="FF00B050"/>
  </sheetPr>
  <dimension ref="A1:R28"/>
  <sheetViews>
    <sheetView showGridLines="0" zoomScaleNormal="100" workbookViewId="0">
      <selection activeCell="E24" sqref="E24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8" t="s">
        <v>290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21" x14ac:dyDescent="0.3">
      <c r="A2" s="40"/>
      <c r="B2" s="40"/>
      <c r="C2" s="40"/>
      <c r="D2" s="40"/>
      <c r="E2" s="40"/>
      <c r="F2" s="40"/>
      <c r="J2" s="40"/>
      <c r="K2" s="40"/>
      <c r="L2" s="45" t="str">
        <f>VLOOKUP(B5,Venues!$E$3:$G$11,2,FALSE)</f>
        <v>Durbanville</v>
      </c>
      <c r="M2" s="40"/>
      <c r="N2" s="40"/>
      <c r="O2" s="40"/>
      <c r="P2" s="40"/>
      <c r="Q2" s="40"/>
      <c r="R2" s="40"/>
    </row>
    <row r="3" spans="1:18" ht="11.4" customHeight="1" x14ac:dyDescent="0.3">
      <c r="A3" s="40"/>
      <c r="B3" s="40"/>
      <c r="C3" s="40"/>
      <c r="D3" s="40"/>
      <c r="E3" s="40"/>
      <c r="F3" s="40"/>
      <c r="J3" s="40"/>
      <c r="K3" s="40"/>
      <c r="L3" s="45"/>
      <c r="M3" s="40"/>
      <c r="N3" s="40"/>
      <c r="O3" s="40"/>
      <c r="P3" s="40"/>
      <c r="Q3" s="40"/>
      <c r="R3" s="40"/>
    </row>
    <row r="4" spans="1:18" ht="28.8" customHeight="1" x14ac:dyDescent="0.3">
      <c r="C4" s="102" t="str">
        <f>VLOOKUP(B5,Venues!$E$3:$G$11,3,FALSE)</f>
        <v>Sun 21 June 13:00</v>
      </c>
      <c r="D4" s="102"/>
      <c r="E4" s="102"/>
      <c r="F4" s="102"/>
      <c r="L4" s="102" t="str">
        <f>VLOOKUP(K5,Venues!$E$3:$G$11,3,FALSE)</f>
        <v>Sun 21 June 09:00</v>
      </c>
      <c r="M4" s="102"/>
      <c r="N4" s="102"/>
      <c r="O4" s="102"/>
    </row>
    <row r="5" spans="1:18" ht="32.25" customHeight="1" x14ac:dyDescent="0.3">
      <c r="B5" s="99" t="s">
        <v>53</v>
      </c>
      <c r="C5" s="100"/>
      <c r="D5" s="100"/>
      <c r="E5" s="100"/>
      <c r="F5" s="100"/>
      <c r="G5" s="100"/>
      <c r="H5" s="100"/>
      <c r="I5" s="101"/>
      <c r="K5" s="99" t="s">
        <v>54</v>
      </c>
      <c r="L5" s="100"/>
      <c r="M5" s="100"/>
      <c r="N5" s="100"/>
      <c r="O5" s="100"/>
      <c r="P5" s="100"/>
      <c r="Q5" s="100"/>
      <c r="R5" s="101"/>
    </row>
    <row r="6" spans="1:18" ht="6.75" customHeight="1" x14ac:dyDescent="0.3"/>
    <row r="7" spans="1:18" ht="17.100000000000001" customHeight="1" x14ac:dyDescent="0.3">
      <c r="A7" s="94" t="s">
        <v>4</v>
      </c>
      <c r="B7" s="95" t="s">
        <v>34</v>
      </c>
      <c r="C7" s="95"/>
      <c r="D7" s="95"/>
      <c r="E7" s="95"/>
      <c r="F7" s="95" t="s">
        <v>35</v>
      </c>
      <c r="G7" s="95"/>
      <c r="H7" s="95"/>
      <c r="I7" s="95"/>
      <c r="J7" s="28"/>
      <c r="K7" s="95" t="s">
        <v>81</v>
      </c>
      <c r="L7" s="95"/>
      <c r="M7" s="95"/>
      <c r="N7" s="95"/>
      <c r="O7" s="95" t="s">
        <v>82</v>
      </c>
      <c r="P7" s="95"/>
      <c r="Q7" s="95"/>
      <c r="R7" s="95"/>
    </row>
    <row r="8" spans="1:18" ht="17.100000000000001" customHeight="1" x14ac:dyDescent="0.3">
      <c r="A8" s="94"/>
      <c r="B8" s="96" t="s">
        <v>91</v>
      </c>
      <c r="C8" s="96"/>
      <c r="D8" s="96"/>
      <c r="E8" s="96"/>
      <c r="F8" s="96" t="s">
        <v>91</v>
      </c>
      <c r="G8" s="96"/>
      <c r="H8" s="96"/>
      <c r="I8" s="96"/>
      <c r="J8" s="23"/>
      <c r="K8" s="97" t="s">
        <v>91</v>
      </c>
      <c r="L8" s="96"/>
      <c r="M8" s="96"/>
      <c r="N8" s="96"/>
      <c r="O8" s="96" t="s">
        <v>91</v>
      </c>
      <c r="P8" s="96"/>
      <c r="Q8" s="96"/>
      <c r="R8" s="96"/>
    </row>
    <row r="9" spans="1:18" ht="26.25" customHeight="1" x14ac:dyDescent="0.3">
      <c r="A9" s="20"/>
      <c r="B9" s="88" t="str">
        <f>IFERROR(VLOOKUP(B8,Entries!$B$5:$T$59,18,FALSE),"")</f>
        <v/>
      </c>
      <c r="C9" s="88"/>
      <c r="D9" s="88"/>
      <c r="E9" s="88"/>
      <c r="F9" s="88" t="str">
        <f>IFERROR(VLOOKUP(F8,Entries!$B$5:$T$59,18,FALSE),"")</f>
        <v/>
      </c>
      <c r="G9" s="88"/>
      <c r="H9" s="88"/>
      <c r="I9" s="88"/>
      <c r="J9" s="29"/>
      <c r="K9" s="88" t="str">
        <f>IFERROR(VLOOKUP(K8,Entries!$B$5:$T$59,18,FALSE),"")</f>
        <v/>
      </c>
      <c r="L9" s="88"/>
      <c r="M9" s="88"/>
      <c r="N9" s="88"/>
      <c r="O9" s="88" t="str">
        <f>IFERROR(VLOOKUP(O8,Entries!$B$5:$T$59,18,FALSE),"")</f>
        <v/>
      </c>
      <c r="P9" s="88"/>
      <c r="Q9" s="88"/>
      <c r="R9" s="88"/>
    </row>
    <row r="10" spans="1:18" ht="17.100000000000001" customHeight="1" x14ac:dyDescent="0.3">
      <c r="A10" s="46"/>
      <c r="B10" s="3" t="s">
        <v>0</v>
      </c>
      <c r="C10" s="4" t="s">
        <v>1</v>
      </c>
      <c r="D10" s="4" t="s">
        <v>2</v>
      </c>
      <c r="E10" s="2" t="s">
        <v>3</v>
      </c>
      <c r="F10" s="3" t="s">
        <v>0</v>
      </c>
      <c r="G10" s="4" t="s">
        <v>1</v>
      </c>
      <c r="H10" s="4" t="s">
        <v>2</v>
      </c>
      <c r="I10" s="2" t="s">
        <v>3</v>
      </c>
      <c r="J10" s="26"/>
      <c r="K10" s="30" t="s">
        <v>0</v>
      </c>
      <c r="L10" s="4" t="s">
        <v>1</v>
      </c>
      <c r="M10" s="4" t="s">
        <v>2</v>
      </c>
      <c r="N10" s="2" t="s">
        <v>3</v>
      </c>
      <c r="O10" s="3" t="s">
        <v>0</v>
      </c>
      <c r="P10" s="4" t="s">
        <v>1</v>
      </c>
      <c r="Q10" s="4" t="s">
        <v>2</v>
      </c>
      <c r="R10" s="2" t="s">
        <v>3</v>
      </c>
    </row>
    <row r="11" spans="1:18" ht="17.100000000000001" customHeight="1" thickBot="1" x14ac:dyDescent="0.35">
      <c r="A11" s="47"/>
      <c r="B11" s="5" t="s">
        <v>75</v>
      </c>
      <c r="C11" s="6"/>
      <c r="D11" s="6"/>
      <c r="E11" s="9">
        <f t="shared" ref="E11" si="0">IF(C11="",0,IF(C11&gt;D11,2,(IF(C11&lt;D11,0,1))))</f>
        <v>0</v>
      </c>
      <c r="F11" s="5" t="s">
        <v>76</v>
      </c>
      <c r="G11" s="16">
        <f>D11</f>
        <v>0</v>
      </c>
      <c r="H11" s="16">
        <f>C11</f>
        <v>0</v>
      </c>
      <c r="I11" s="9">
        <f>IF(C11="",0,IF(G11&gt;H11,2,(IF(G11&lt;H11,0,1))))</f>
        <v>0</v>
      </c>
      <c r="J11" s="8"/>
      <c r="K11" s="31" t="s">
        <v>278</v>
      </c>
      <c r="L11" s="32"/>
      <c r="M11" s="32"/>
      <c r="N11" s="33">
        <f>IF(L11="",0,IF(L11&gt;M11,2,(IF(L11&lt;M11,0,1))))</f>
        <v>0</v>
      </c>
      <c r="O11" s="31" t="s">
        <v>279</v>
      </c>
      <c r="P11" s="16">
        <f>M11</f>
        <v>0</v>
      </c>
      <c r="Q11" s="16">
        <f>L11</f>
        <v>0</v>
      </c>
      <c r="R11" s="9">
        <f>IF(L11="",0,IF(P11&gt;Q11,2,(IF(P11&lt;Q11,0,1))))</f>
        <v>0</v>
      </c>
    </row>
    <row r="12" spans="1:18" ht="17.100000000000001" customHeight="1" thickTop="1" thickBot="1" x14ac:dyDescent="0.35">
      <c r="A12" s="26"/>
      <c r="B12" s="11"/>
      <c r="C12" s="7">
        <f>SUM(C11:C11)</f>
        <v>0</v>
      </c>
      <c r="D12" s="7">
        <f>SUM(D11:D11)</f>
        <v>0</v>
      </c>
      <c r="E12" s="10"/>
      <c r="F12" s="11"/>
      <c r="G12" s="18">
        <f>SUM(G11:G11)</f>
        <v>0</v>
      </c>
      <c r="H12" s="18">
        <f>SUM(H11:H11)</f>
        <v>0</v>
      </c>
      <c r="I12" s="10"/>
      <c r="J12" s="8"/>
      <c r="K12" s="11"/>
      <c r="L12" s="7">
        <f>SUM(L11:L11)</f>
        <v>0</v>
      </c>
      <c r="M12" s="7">
        <f>SUM(M11:M11)</f>
        <v>0</v>
      </c>
      <c r="N12" s="10"/>
      <c r="O12" s="11"/>
      <c r="P12" s="18">
        <f>SUM(P11:P11)</f>
        <v>0</v>
      </c>
      <c r="Q12" s="18">
        <f>SUM(Q11:Q11)</f>
        <v>0</v>
      </c>
      <c r="R12" s="10"/>
    </row>
    <row r="13" spans="1:18" ht="8.1" customHeight="1" thickTop="1" x14ac:dyDescent="0.3"/>
    <row r="14" spans="1:18" ht="17.100000000000001" customHeight="1" x14ac:dyDescent="0.3">
      <c r="A14" s="94" t="s">
        <v>5</v>
      </c>
      <c r="B14" s="95" t="str">
        <f>+B7</f>
        <v>Winner Last 16 Game 1</v>
      </c>
      <c r="C14" s="95"/>
      <c r="D14" s="95"/>
      <c r="E14" s="95"/>
      <c r="F14" s="95" t="str">
        <f>+F7</f>
        <v>Winner Last 16 Game 2</v>
      </c>
      <c r="G14" s="95"/>
      <c r="H14" s="95"/>
      <c r="I14" s="95"/>
      <c r="J14" s="28"/>
      <c r="K14" s="95" t="str">
        <f>+K7</f>
        <v>Winner Section 5</v>
      </c>
      <c r="L14" s="95"/>
      <c r="M14" s="95"/>
      <c r="N14" s="95"/>
      <c r="O14" s="95" t="str">
        <f>+O7</f>
        <v>Winner Section 6</v>
      </c>
      <c r="P14" s="95"/>
      <c r="Q14" s="95"/>
      <c r="R14" s="95"/>
    </row>
    <row r="15" spans="1:18" ht="17.100000000000001" customHeight="1" x14ac:dyDescent="0.3">
      <c r="A15" s="94"/>
      <c r="B15" s="96" t="str">
        <f>B8</f>
        <v>TBC</v>
      </c>
      <c r="C15" s="96"/>
      <c r="D15" s="96"/>
      <c r="E15" s="96"/>
      <c r="F15" s="96" t="str">
        <f>F8</f>
        <v>TBC</v>
      </c>
      <c r="G15" s="96"/>
      <c r="H15" s="96"/>
      <c r="I15" s="96"/>
      <c r="J15" s="23"/>
      <c r="K15" s="97" t="str">
        <f>K8</f>
        <v>TBC</v>
      </c>
      <c r="L15" s="96"/>
      <c r="M15" s="96"/>
      <c r="N15" s="96"/>
      <c r="O15" s="96" t="str">
        <f>O8</f>
        <v>TBC</v>
      </c>
      <c r="P15" s="96"/>
      <c r="Q15" s="96"/>
      <c r="R15" s="96"/>
    </row>
    <row r="16" spans="1:18" ht="26.25" customHeight="1" x14ac:dyDescent="0.3">
      <c r="A16" s="21"/>
      <c r="B16" s="88" t="str">
        <f>IFERROR(VLOOKUP(B15,Entries!$B$5:$T$59,19,FALSE),"")</f>
        <v/>
      </c>
      <c r="C16" s="88"/>
      <c r="D16" s="88"/>
      <c r="E16" s="88"/>
      <c r="F16" s="88" t="str">
        <f>IFERROR(VLOOKUP(F15,Entries!$B$5:$T$59,19,FALSE),"")</f>
        <v/>
      </c>
      <c r="G16" s="88"/>
      <c r="H16" s="88"/>
      <c r="I16" s="88"/>
      <c r="J16" s="29"/>
      <c r="K16" s="88" t="str">
        <f>IFERROR(VLOOKUP(K15,Entries!$B$5:$T$59,19,FALSE),"")</f>
        <v/>
      </c>
      <c r="L16" s="88"/>
      <c r="M16" s="88"/>
      <c r="N16" s="88"/>
      <c r="O16" s="88" t="str">
        <f>IFERROR(VLOOKUP(O15,Entries!$B$5:$T$59,19,FALSE),"")</f>
        <v/>
      </c>
      <c r="P16" s="88"/>
      <c r="Q16" s="88"/>
      <c r="R16" s="88"/>
    </row>
    <row r="17" spans="1:18" ht="17.100000000000001" customHeight="1" x14ac:dyDescent="0.3">
      <c r="A17" s="46"/>
      <c r="B17" s="3" t="s">
        <v>0</v>
      </c>
      <c r="C17" s="4" t="s">
        <v>1</v>
      </c>
      <c r="D17" s="4" t="s">
        <v>2</v>
      </c>
      <c r="E17" s="2" t="s">
        <v>3</v>
      </c>
      <c r="F17" s="3" t="s">
        <v>0</v>
      </c>
      <c r="G17" s="4" t="s">
        <v>1</v>
      </c>
      <c r="H17" s="4" t="s">
        <v>2</v>
      </c>
      <c r="I17" s="2" t="s">
        <v>3</v>
      </c>
      <c r="J17" s="26"/>
      <c r="K17" s="30" t="s">
        <v>0</v>
      </c>
      <c r="L17" s="4" t="s">
        <v>1</v>
      </c>
      <c r="M17" s="4" t="s">
        <v>2</v>
      </c>
      <c r="N17" s="2" t="s">
        <v>3</v>
      </c>
      <c r="O17" s="3" t="s">
        <v>0</v>
      </c>
      <c r="P17" s="4" t="s">
        <v>1</v>
      </c>
      <c r="Q17" s="4" t="s">
        <v>2</v>
      </c>
      <c r="R17" s="2" t="s">
        <v>3</v>
      </c>
    </row>
    <row r="18" spans="1:18" ht="17.100000000000001" customHeight="1" thickBot="1" x14ac:dyDescent="0.35">
      <c r="A18" s="47"/>
      <c r="B18" s="5" t="str">
        <f>+B11</f>
        <v>L16-2</v>
      </c>
      <c r="C18" s="6"/>
      <c r="D18" s="6"/>
      <c r="E18" s="9">
        <f t="shared" ref="E18" si="1">IF(C18="",0,IF(C18&gt;D18,2,(IF(C18&lt;D18,0,1))))</f>
        <v>0</v>
      </c>
      <c r="F18" s="5" t="str">
        <f>+F11</f>
        <v>L16-1</v>
      </c>
      <c r="G18" s="16">
        <f>D18</f>
        <v>0</v>
      </c>
      <c r="H18" s="16">
        <f>C18</f>
        <v>0</v>
      </c>
      <c r="I18" s="9">
        <f>IF(C18="",0,IF(G18&gt;H18,2,(IF(G18&lt;H18,0,1))))</f>
        <v>0</v>
      </c>
      <c r="J18" s="8"/>
      <c r="K18" s="31" t="str">
        <f>+K11</f>
        <v>S-6</v>
      </c>
      <c r="L18" s="32"/>
      <c r="M18" s="32"/>
      <c r="N18" s="33">
        <f>IF(L18="",0,IF(L18&gt;M18,2,(IF(L18&lt;M18,0,1))))</f>
        <v>0</v>
      </c>
      <c r="O18" s="5" t="str">
        <f>+O11</f>
        <v>S-5</v>
      </c>
      <c r="P18" s="16">
        <f>M18</f>
        <v>0</v>
      </c>
      <c r="Q18" s="16">
        <f>L18</f>
        <v>0</v>
      </c>
      <c r="R18" s="9">
        <f>IF(L18="",0,IF(P18&gt;Q18,2,(IF(P18&lt;Q18,0,1))))</f>
        <v>0</v>
      </c>
    </row>
    <row r="19" spans="1:18" ht="17.100000000000001" customHeight="1" thickTop="1" thickBot="1" x14ac:dyDescent="0.35">
      <c r="A19" s="26"/>
      <c r="B19" s="11"/>
      <c r="C19" s="7">
        <f>SUM(C18:C18)</f>
        <v>0</v>
      </c>
      <c r="D19" s="7">
        <f>SUM(D18:D18)</f>
        <v>0</v>
      </c>
      <c r="E19" s="10"/>
      <c r="F19" s="11"/>
      <c r="G19" s="18">
        <f>SUM(G18:G18)</f>
        <v>0</v>
      </c>
      <c r="H19" s="18">
        <f>SUM(H18:H18)</f>
        <v>0</v>
      </c>
      <c r="I19" s="10"/>
      <c r="J19" s="8"/>
      <c r="K19" s="11"/>
      <c r="L19" s="7">
        <f>SUM(L18:L18)</f>
        <v>0</v>
      </c>
      <c r="M19" s="7">
        <f>SUM(M18:M18)</f>
        <v>0</v>
      </c>
      <c r="N19" s="10"/>
      <c r="O19" s="11"/>
      <c r="P19" s="18">
        <f>SUM(P18:P18)</f>
        <v>0</v>
      </c>
      <c r="Q19" s="18">
        <f>SUM(Q18:Q18)</f>
        <v>0</v>
      </c>
      <c r="R19" s="10"/>
    </row>
    <row r="20" spans="1:18" ht="8.1" customHeight="1" thickTop="1" x14ac:dyDescent="0.3"/>
    <row r="21" spans="1:18" ht="17.100000000000001" customHeight="1" x14ac:dyDescent="0.3">
      <c r="A21" s="89" t="s">
        <v>6</v>
      </c>
      <c r="B21" s="90" t="str">
        <f>+B14</f>
        <v>Winner Last 16 Game 1</v>
      </c>
      <c r="C21" s="90"/>
      <c r="D21" s="90"/>
      <c r="E21" s="90"/>
      <c r="F21" s="91" t="str">
        <f>+F14</f>
        <v>Winner Last 16 Game 2</v>
      </c>
      <c r="G21" s="91"/>
      <c r="H21" s="91"/>
      <c r="I21" s="91"/>
      <c r="J21" s="26"/>
      <c r="K21" s="90" t="str">
        <f>+K7</f>
        <v>Winner Section 5</v>
      </c>
      <c r="L21" s="91"/>
      <c r="M21" s="91"/>
      <c r="N21" s="91"/>
      <c r="O21" s="91" t="str">
        <f>+O7</f>
        <v>Winner Section 6</v>
      </c>
      <c r="P21" s="91"/>
      <c r="Q21" s="91"/>
      <c r="R21" s="91"/>
    </row>
    <row r="22" spans="1:18" ht="17.100000000000001" customHeight="1" x14ac:dyDescent="0.3">
      <c r="A22" s="89"/>
      <c r="B22" s="92" t="str">
        <f>B8</f>
        <v>TBC</v>
      </c>
      <c r="C22" s="92"/>
      <c r="D22" s="92"/>
      <c r="E22" s="92"/>
      <c r="F22" s="92" t="str">
        <f>F8</f>
        <v>TBC</v>
      </c>
      <c r="G22" s="92"/>
      <c r="H22" s="92"/>
      <c r="I22" s="92"/>
      <c r="J22" s="23"/>
      <c r="K22" s="93" t="str">
        <f>K8</f>
        <v>TBC</v>
      </c>
      <c r="L22" s="92"/>
      <c r="M22" s="92"/>
      <c r="N22" s="92"/>
      <c r="O22" s="92" t="str">
        <f>O8</f>
        <v>TBC</v>
      </c>
      <c r="P22" s="92"/>
      <c r="Q22" s="92"/>
      <c r="R22" s="92"/>
    </row>
    <row r="23" spans="1:18" ht="17.100000000000001" customHeight="1" x14ac:dyDescent="0.3">
      <c r="A23" s="21"/>
      <c r="B23" s="13" t="s">
        <v>0</v>
      </c>
      <c r="C23" s="14" t="s">
        <v>1</v>
      </c>
      <c r="D23" s="14" t="s">
        <v>2</v>
      </c>
      <c r="E23" s="12" t="s">
        <v>3</v>
      </c>
      <c r="F23" s="13" t="s">
        <v>0</v>
      </c>
      <c r="G23" s="14" t="s">
        <v>1</v>
      </c>
      <c r="H23" s="14" t="s">
        <v>2</v>
      </c>
      <c r="I23" s="12" t="s">
        <v>3</v>
      </c>
      <c r="J23" s="26"/>
      <c r="K23" s="34" t="s">
        <v>0</v>
      </c>
      <c r="L23" s="14" t="s">
        <v>1</v>
      </c>
      <c r="M23" s="14" t="s">
        <v>2</v>
      </c>
      <c r="N23" s="12" t="s">
        <v>3</v>
      </c>
      <c r="O23" s="13" t="s">
        <v>0</v>
      </c>
      <c r="P23" s="14" t="s">
        <v>1</v>
      </c>
      <c r="Q23" s="14" t="s">
        <v>2</v>
      </c>
      <c r="R23" s="12" t="s">
        <v>3</v>
      </c>
    </row>
    <row r="24" spans="1:18" ht="17.100000000000001" customHeight="1" thickBot="1" x14ac:dyDescent="0.35">
      <c r="A24" s="47"/>
      <c r="B24" s="15" t="str">
        <f>+B18</f>
        <v>L16-2</v>
      </c>
      <c r="C24" s="16">
        <f>C11+C18</f>
        <v>0</v>
      </c>
      <c r="D24" s="16">
        <f>D11+D18</f>
        <v>0</v>
      </c>
      <c r="E24" s="17">
        <f>IF(C11="",0,IF(C24&gt;D24,1+E11+E18,IF(C24&lt;D24,E11+E18,0.5+E11+E18)))</f>
        <v>0</v>
      </c>
      <c r="F24" s="15" t="str">
        <f>+F18</f>
        <v>L16-1</v>
      </c>
      <c r="G24" s="16">
        <f>G11+G18</f>
        <v>0</v>
      </c>
      <c r="H24" s="16">
        <f>H11+H18</f>
        <v>0</v>
      </c>
      <c r="I24" s="17">
        <f>IF(C11="",0,IF(G24&gt;H24,1+I11+I18,IF(G24&lt;H24,I11+I18,0.5+I11+I18)))</f>
        <v>0</v>
      </c>
      <c r="J24" s="8"/>
      <c r="K24" s="36" t="str">
        <f>+K18</f>
        <v>S-6</v>
      </c>
      <c r="L24" s="35">
        <f>L11+L18</f>
        <v>0</v>
      </c>
      <c r="M24" s="35">
        <f>M11+M18</f>
        <v>0</v>
      </c>
      <c r="N24" s="39">
        <f>IF(L11="",0,IF(L24&gt;M24,1+N11+N18,IF(L24&lt;M24,N11+N18,0.5+N11+N18)))</f>
        <v>0</v>
      </c>
      <c r="O24" s="15" t="str">
        <f>+O18</f>
        <v>S-5</v>
      </c>
      <c r="P24" s="16">
        <f>P11+P18</f>
        <v>0</v>
      </c>
      <c r="Q24" s="16">
        <f>Q11+Q18</f>
        <v>0</v>
      </c>
      <c r="R24" s="17">
        <f>IF(L11="",0,IF(P24&gt;Q24,1+R11+R18,IF(P24&lt;Q24,R11+R18,0.5+R11+R18)))</f>
        <v>0</v>
      </c>
    </row>
    <row r="25" spans="1:18" ht="17.100000000000001" customHeight="1" thickTop="1" thickBot="1" x14ac:dyDescent="0.35">
      <c r="A25" s="26"/>
      <c r="B25" s="11"/>
      <c r="C25" s="18">
        <f>SUM(C24:C24)</f>
        <v>0</v>
      </c>
      <c r="D25" s="18">
        <f>SUM(D24:D24)</f>
        <v>0</v>
      </c>
      <c r="E25" s="19">
        <f>SUM(E24:E24)</f>
        <v>0</v>
      </c>
      <c r="F25" s="22"/>
      <c r="G25" s="18">
        <f>SUM(G24:G24)</f>
        <v>0</v>
      </c>
      <c r="H25" s="18">
        <f>SUM(H24:H24)</f>
        <v>0</v>
      </c>
      <c r="I25" s="19">
        <f>SUM(I24:I24)</f>
        <v>0</v>
      </c>
      <c r="J25" s="27"/>
      <c r="K25" s="11"/>
      <c r="L25" s="37">
        <f>SUM(L24:L24)</f>
        <v>0</v>
      </c>
      <c r="M25" s="37">
        <f>SUM(M24:M24)</f>
        <v>0</v>
      </c>
      <c r="N25" s="38">
        <f>SUM(N24:N24)</f>
        <v>0</v>
      </c>
      <c r="O25" s="22"/>
      <c r="P25" s="18">
        <f>SUM(P24:P24)</f>
        <v>0</v>
      </c>
      <c r="Q25" s="18">
        <f>SUM(Q24:Q24)</f>
        <v>0</v>
      </c>
      <c r="R25" s="19">
        <f>SUM(R24:R24)</f>
        <v>0</v>
      </c>
    </row>
    <row r="26" spans="1:18" ht="8.1" customHeight="1" thickTop="1" x14ac:dyDescent="0.3">
      <c r="H26" s="87"/>
      <c r="I26" s="87"/>
      <c r="J26" s="87"/>
      <c r="K26" s="87"/>
      <c r="O26" s="8"/>
    </row>
    <row r="28" spans="1:18" ht="15.6" x14ac:dyDescent="0.3">
      <c r="A28" s="25"/>
      <c r="B28" s="48" t="s">
        <v>52</v>
      </c>
      <c r="C28" s="48"/>
      <c r="D28" s="48" t="s">
        <v>36</v>
      </c>
      <c r="E28" s="48"/>
      <c r="F28" s="48" t="str">
        <f>VLOOKUP($D28,Venues!$E$3:$G$11,3,FALSE)</f>
        <v>Sat 27 June 09h00</v>
      </c>
      <c r="G28" s="48"/>
      <c r="H28" s="48"/>
      <c r="I28" s="49" t="str">
        <f>VLOOKUP($D28,Venues!$E$3:$F$11,2,FALSE)</f>
        <v>Plumstead</v>
      </c>
      <c r="J28" s="24"/>
      <c r="K28" s="48" t="s">
        <v>52</v>
      </c>
      <c r="L28" s="48"/>
      <c r="M28" s="48" t="s">
        <v>36</v>
      </c>
      <c r="N28" s="48"/>
      <c r="O28" s="48" t="str">
        <f>VLOOKUP($D28,Venues!$E$3:$G$11,3,FALSE)</f>
        <v>Sat 27 June 09h00</v>
      </c>
      <c r="P28" s="48"/>
      <c r="Q28" s="48"/>
      <c r="R28" s="49" t="str">
        <f>VLOOKUP($M28,Venues!$E$3:$F$11,2,FALSE)</f>
        <v>Plumstead</v>
      </c>
    </row>
  </sheetData>
  <mergeCells count="41">
    <mergeCell ref="A1:R1"/>
    <mergeCell ref="B5:I5"/>
    <mergeCell ref="K5:R5"/>
    <mergeCell ref="A7:A8"/>
    <mergeCell ref="B7:E7"/>
    <mergeCell ref="F7:I7"/>
    <mergeCell ref="K7:N7"/>
    <mergeCell ref="O7:R7"/>
    <mergeCell ref="B8:E8"/>
    <mergeCell ref="F8:I8"/>
    <mergeCell ref="K8:N8"/>
    <mergeCell ref="O8:R8"/>
    <mergeCell ref="L4:O4"/>
    <mergeCell ref="C4:F4"/>
    <mergeCell ref="B9:E9"/>
    <mergeCell ref="F9:I9"/>
    <mergeCell ref="K9:N9"/>
    <mergeCell ref="O9:R9"/>
    <mergeCell ref="A14:A15"/>
    <mergeCell ref="B14:E14"/>
    <mergeCell ref="F14:I14"/>
    <mergeCell ref="K14:N14"/>
    <mergeCell ref="O14:R14"/>
    <mergeCell ref="B15:E15"/>
    <mergeCell ref="F15:I15"/>
    <mergeCell ref="K15:N15"/>
    <mergeCell ref="O15:R15"/>
    <mergeCell ref="A21:A22"/>
    <mergeCell ref="B21:E21"/>
    <mergeCell ref="F21:I21"/>
    <mergeCell ref="K21:N21"/>
    <mergeCell ref="O21:R21"/>
    <mergeCell ref="B22:E22"/>
    <mergeCell ref="F22:I22"/>
    <mergeCell ref="K22:N22"/>
    <mergeCell ref="O22:R22"/>
    <mergeCell ref="H26:K26"/>
    <mergeCell ref="B16:E16"/>
    <mergeCell ref="F16:I16"/>
    <mergeCell ref="K16:N16"/>
    <mergeCell ref="O16:R16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4684-61A0-48F8-9F1C-4B61E44A0DE9}">
  <sheetPr>
    <tabColor rgb="FF00B050"/>
  </sheetPr>
  <dimension ref="A1:R28"/>
  <sheetViews>
    <sheetView showGridLines="0" zoomScaleNormal="100" workbookViewId="0">
      <selection activeCell="V9" sqref="V9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8" t="s">
        <v>290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27.6" customHeight="1" x14ac:dyDescent="0.3">
      <c r="A2" s="40"/>
      <c r="B2" s="40"/>
      <c r="C2" s="40"/>
      <c r="D2" s="40"/>
      <c r="E2" s="40"/>
      <c r="F2" s="40"/>
      <c r="J2" s="40"/>
      <c r="K2" s="40"/>
      <c r="L2" s="45" t="str">
        <f>VLOOKUP(B5,Venues!$E$3:$G$11,2,FALSE)</f>
        <v>Durbanville</v>
      </c>
      <c r="M2" s="40"/>
      <c r="N2" s="40"/>
      <c r="O2" s="40"/>
      <c r="P2" s="40"/>
      <c r="Q2" s="40"/>
      <c r="R2" s="40"/>
    </row>
    <row r="3" spans="1:18" ht="11.4" customHeight="1" x14ac:dyDescent="0.3">
      <c r="A3" s="40"/>
      <c r="B3" s="40"/>
      <c r="C3" s="40"/>
      <c r="D3" s="40"/>
      <c r="E3" s="40"/>
      <c r="F3" s="40"/>
      <c r="J3" s="40"/>
      <c r="K3" s="40"/>
      <c r="L3" s="45"/>
      <c r="M3" s="40"/>
      <c r="N3" s="40"/>
      <c r="O3" s="40"/>
      <c r="P3" s="40"/>
      <c r="Q3" s="40"/>
      <c r="R3" s="40"/>
    </row>
    <row r="4" spans="1:18" ht="28.8" customHeight="1" x14ac:dyDescent="0.3">
      <c r="C4" s="102" t="str">
        <f>VLOOKUP(B5,Venues!$E$3:$G$11,3,FALSE)</f>
        <v>Sun 21 June 09:00</v>
      </c>
      <c r="D4" s="102"/>
      <c r="E4" s="102"/>
      <c r="F4" s="102"/>
      <c r="L4" s="102" t="str">
        <f>VLOOKUP(K5,Venues!$E$3:$G$11,3,FALSE)</f>
        <v>Sun 21 June 09:00</v>
      </c>
      <c r="M4" s="102"/>
      <c r="N4" s="102"/>
      <c r="O4" s="102"/>
    </row>
    <row r="5" spans="1:18" ht="32.25" customHeight="1" x14ac:dyDescent="0.3">
      <c r="B5" s="99" t="s">
        <v>55</v>
      </c>
      <c r="C5" s="100"/>
      <c r="D5" s="100"/>
      <c r="E5" s="100"/>
      <c r="F5" s="100"/>
      <c r="G5" s="100"/>
      <c r="H5" s="100"/>
      <c r="I5" s="101"/>
      <c r="K5" s="99" t="s">
        <v>56</v>
      </c>
      <c r="L5" s="100"/>
      <c r="M5" s="100"/>
      <c r="N5" s="100"/>
      <c r="O5" s="100"/>
      <c r="P5" s="100"/>
      <c r="Q5" s="100"/>
      <c r="R5" s="101"/>
    </row>
    <row r="6" spans="1:18" ht="6.75" customHeight="1" x14ac:dyDescent="0.3"/>
    <row r="7" spans="1:18" ht="17.100000000000001" customHeight="1" x14ac:dyDescent="0.3">
      <c r="A7" s="94" t="s">
        <v>4</v>
      </c>
      <c r="B7" s="95" t="s">
        <v>83</v>
      </c>
      <c r="C7" s="95"/>
      <c r="D7" s="95"/>
      <c r="E7" s="95"/>
      <c r="F7" s="95" t="s">
        <v>84</v>
      </c>
      <c r="G7" s="95"/>
      <c r="H7" s="95"/>
      <c r="I7" s="95"/>
      <c r="J7" s="28"/>
      <c r="K7" s="95" t="s">
        <v>85</v>
      </c>
      <c r="L7" s="95"/>
      <c r="M7" s="95"/>
      <c r="N7" s="95"/>
      <c r="O7" s="95" t="s">
        <v>86</v>
      </c>
      <c r="P7" s="95"/>
      <c r="Q7" s="95"/>
      <c r="R7" s="95"/>
    </row>
    <row r="8" spans="1:18" ht="17.100000000000001" customHeight="1" x14ac:dyDescent="0.3">
      <c r="A8" s="94"/>
      <c r="B8" s="96" t="s">
        <v>91</v>
      </c>
      <c r="C8" s="96"/>
      <c r="D8" s="96"/>
      <c r="E8" s="96"/>
      <c r="F8" s="96" t="s">
        <v>91</v>
      </c>
      <c r="G8" s="96"/>
      <c r="H8" s="96"/>
      <c r="I8" s="96"/>
      <c r="J8" s="23"/>
      <c r="K8" s="97" t="s">
        <v>91</v>
      </c>
      <c r="L8" s="96"/>
      <c r="M8" s="96"/>
      <c r="N8" s="96"/>
      <c r="O8" s="96" t="s">
        <v>91</v>
      </c>
      <c r="P8" s="96"/>
      <c r="Q8" s="96"/>
      <c r="R8" s="96"/>
    </row>
    <row r="9" spans="1:18" ht="26.25" customHeight="1" x14ac:dyDescent="0.3">
      <c r="A9" s="20"/>
      <c r="B9" s="88" t="str">
        <f>IFERROR(VLOOKUP(B8,Entries!$B$5:$T$59,18,FALSE),"")</f>
        <v/>
      </c>
      <c r="C9" s="88"/>
      <c r="D9" s="88"/>
      <c r="E9" s="88"/>
      <c r="F9" s="88" t="str">
        <f>IFERROR(VLOOKUP(F8,Entries!$B$5:$T$59,18,FALSE),"")</f>
        <v/>
      </c>
      <c r="G9" s="88"/>
      <c r="H9" s="88"/>
      <c r="I9" s="88"/>
      <c r="J9" s="29"/>
      <c r="K9" s="88" t="str">
        <f>IFERROR(VLOOKUP(K8,Entries!$B$5:$T$59,18,FALSE),"")</f>
        <v/>
      </c>
      <c r="L9" s="88"/>
      <c r="M9" s="88"/>
      <c r="N9" s="88"/>
      <c r="O9" s="88" t="str">
        <f>IFERROR(VLOOKUP(O8,Entries!$B$5:$T$59,18,FALSE),"")</f>
        <v/>
      </c>
      <c r="P9" s="88"/>
      <c r="Q9" s="88"/>
      <c r="R9" s="88"/>
    </row>
    <row r="10" spans="1:18" ht="17.100000000000001" customHeight="1" x14ac:dyDescent="0.3">
      <c r="A10" s="46"/>
      <c r="B10" s="3" t="s">
        <v>0</v>
      </c>
      <c r="C10" s="4" t="s">
        <v>1</v>
      </c>
      <c r="D10" s="4" t="s">
        <v>2</v>
      </c>
      <c r="E10" s="2" t="s">
        <v>3</v>
      </c>
      <c r="F10" s="3" t="s">
        <v>0</v>
      </c>
      <c r="G10" s="4" t="s">
        <v>1</v>
      </c>
      <c r="H10" s="4" t="s">
        <v>2</v>
      </c>
      <c r="I10" s="2" t="s">
        <v>3</v>
      </c>
      <c r="J10" s="26"/>
      <c r="K10" s="30" t="s">
        <v>0</v>
      </c>
      <c r="L10" s="4" t="s">
        <v>1</v>
      </c>
      <c r="M10" s="4" t="s">
        <v>2</v>
      </c>
      <c r="N10" s="2" t="s">
        <v>3</v>
      </c>
      <c r="O10" s="3" t="s">
        <v>0</v>
      </c>
      <c r="P10" s="4" t="s">
        <v>1</v>
      </c>
      <c r="Q10" s="4" t="s">
        <v>2</v>
      </c>
      <c r="R10" s="2" t="s">
        <v>3</v>
      </c>
    </row>
    <row r="11" spans="1:18" ht="17.100000000000001" customHeight="1" thickBot="1" x14ac:dyDescent="0.35">
      <c r="A11" s="47"/>
      <c r="B11" s="5" t="s">
        <v>284</v>
      </c>
      <c r="C11" s="6"/>
      <c r="D11" s="6"/>
      <c r="E11" s="9">
        <f t="shared" ref="E11" si="0">IF(C11="",0,IF(C11&gt;D11,2,(IF(C11&lt;D11,0,1))))</f>
        <v>0</v>
      </c>
      <c r="F11" s="5" t="s">
        <v>285</v>
      </c>
      <c r="G11" s="16">
        <f>D11</f>
        <v>0</v>
      </c>
      <c r="H11" s="16">
        <f>C11</f>
        <v>0</v>
      </c>
      <c r="I11" s="9">
        <f>IF(C11="",0,IF(G11&gt;H11,2,(IF(G11&lt;H11,0,1))))</f>
        <v>0</v>
      </c>
      <c r="J11" s="8"/>
      <c r="K11" s="31" t="s">
        <v>286</v>
      </c>
      <c r="L11" s="32"/>
      <c r="M11" s="32"/>
      <c r="N11" s="33">
        <f>IF(L11="",0,IF(L11&gt;M11,2,(IF(L11&lt;M11,0,1))))</f>
        <v>0</v>
      </c>
      <c r="O11" s="31" t="s">
        <v>287</v>
      </c>
      <c r="P11" s="16">
        <f>M11</f>
        <v>0</v>
      </c>
      <c r="Q11" s="16">
        <f>L11</f>
        <v>0</v>
      </c>
      <c r="R11" s="9">
        <f>IF(L11="",0,IF(P11&gt;Q11,2,(IF(P11&lt;Q11,0,1))))</f>
        <v>0</v>
      </c>
    </row>
    <row r="12" spans="1:18" ht="17.100000000000001" customHeight="1" thickTop="1" thickBot="1" x14ac:dyDescent="0.35">
      <c r="A12" s="26"/>
      <c r="B12" s="11"/>
      <c r="C12" s="7">
        <f>SUM(C11:C11)</f>
        <v>0</v>
      </c>
      <c r="D12" s="7">
        <f>SUM(D11:D11)</f>
        <v>0</v>
      </c>
      <c r="E12" s="10"/>
      <c r="F12" s="11"/>
      <c r="G12" s="18">
        <f>SUM(G11:G11)</f>
        <v>0</v>
      </c>
      <c r="H12" s="18">
        <f>SUM(H11:H11)</f>
        <v>0</v>
      </c>
      <c r="I12" s="10"/>
      <c r="J12" s="8"/>
      <c r="K12" s="11"/>
      <c r="L12" s="7">
        <f>SUM(L11:L11)</f>
        <v>0</v>
      </c>
      <c r="M12" s="7">
        <f>SUM(M11:M11)</f>
        <v>0</v>
      </c>
      <c r="N12" s="10"/>
      <c r="O12" s="11"/>
      <c r="P12" s="18">
        <f>SUM(P11:P11)</f>
        <v>0</v>
      </c>
      <c r="Q12" s="18">
        <f>SUM(Q11:Q11)</f>
        <v>0</v>
      </c>
      <c r="R12" s="10"/>
    </row>
    <row r="13" spans="1:18" ht="8.1" customHeight="1" thickTop="1" x14ac:dyDescent="0.3"/>
    <row r="14" spans="1:18" ht="17.100000000000001" customHeight="1" x14ac:dyDescent="0.3">
      <c r="A14" s="94" t="s">
        <v>5</v>
      </c>
      <c r="B14" s="95" t="str">
        <f>+B7</f>
        <v>Winner Section 7</v>
      </c>
      <c r="C14" s="95"/>
      <c r="D14" s="95"/>
      <c r="E14" s="95"/>
      <c r="F14" s="95" t="str">
        <f>+F7</f>
        <v>Winner Section 8</v>
      </c>
      <c r="G14" s="95"/>
      <c r="H14" s="95"/>
      <c r="I14" s="95"/>
      <c r="J14" s="28"/>
      <c r="K14" s="95" t="str">
        <f>+K7</f>
        <v>Winner Section 9</v>
      </c>
      <c r="L14" s="95"/>
      <c r="M14" s="95"/>
      <c r="N14" s="95"/>
      <c r="O14" s="95" t="str">
        <f>+O7</f>
        <v>Winner Section 10</v>
      </c>
      <c r="P14" s="95"/>
      <c r="Q14" s="95"/>
      <c r="R14" s="95"/>
    </row>
    <row r="15" spans="1:18" ht="17.100000000000001" customHeight="1" x14ac:dyDescent="0.3">
      <c r="A15" s="94"/>
      <c r="B15" s="96" t="str">
        <f>B8</f>
        <v>TBC</v>
      </c>
      <c r="C15" s="96"/>
      <c r="D15" s="96"/>
      <c r="E15" s="96"/>
      <c r="F15" s="96" t="str">
        <f>F8</f>
        <v>TBC</v>
      </c>
      <c r="G15" s="96"/>
      <c r="H15" s="96"/>
      <c r="I15" s="96"/>
      <c r="J15" s="23"/>
      <c r="K15" s="97" t="str">
        <f>K8</f>
        <v>TBC</v>
      </c>
      <c r="L15" s="96"/>
      <c r="M15" s="96"/>
      <c r="N15" s="96"/>
      <c r="O15" s="96" t="str">
        <f>O8</f>
        <v>TBC</v>
      </c>
      <c r="P15" s="96"/>
      <c r="Q15" s="96"/>
      <c r="R15" s="96"/>
    </row>
    <row r="16" spans="1:18" ht="26.25" customHeight="1" x14ac:dyDescent="0.3">
      <c r="A16" s="21"/>
      <c r="B16" s="88" t="str">
        <f>IFERROR(VLOOKUP(B15,Entries!$B$5:$T$59,19,FALSE),"")</f>
        <v/>
      </c>
      <c r="C16" s="88"/>
      <c r="D16" s="88"/>
      <c r="E16" s="88"/>
      <c r="F16" s="88" t="str">
        <f>IFERROR(VLOOKUP(F15,Entries!$B$5:$T$59,19,FALSE),"")</f>
        <v/>
      </c>
      <c r="G16" s="88"/>
      <c r="H16" s="88"/>
      <c r="I16" s="88"/>
      <c r="J16" s="29"/>
      <c r="K16" s="88" t="str">
        <f>IFERROR(VLOOKUP(K15,Entries!$B$5:$T$59,19,FALSE),"")</f>
        <v/>
      </c>
      <c r="L16" s="88"/>
      <c r="M16" s="88"/>
      <c r="N16" s="88"/>
      <c r="O16" s="88" t="str">
        <f>IFERROR(VLOOKUP(O15,Entries!$B$5:$T$59,19,FALSE),"")</f>
        <v/>
      </c>
      <c r="P16" s="88"/>
      <c r="Q16" s="88"/>
      <c r="R16" s="88"/>
    </row>
    <row r="17" spans="1:18" ht="17.100000000000001" customHeight="1" x14ac:dyDescent="0.3">
      <c r="A17" s="46"/>
      <c r="B17" s="3" t="s">
        <v>0</v>
      </c>
      <c r="C17" s="4" t="s">
        <v>1</v>
      </c>
      <c r="D17" s="4" t="s">
        <v>2</v>
      </c>
      <c r="E17" s="2" t="s">
        <v>3</v>
      </c>
      <c r="F17" s="3" t="s">
        <v>0</v>
      </c>
      <c r="G17" s="4" t="s">
        <v>1</v>
      </c>
      <c r="H17" s="4" t="s">
        <v>2</v>
      </c>
      <c r="I17" s="2" t="s">
        <v>3</v>
      </c>
      <c r="J17" s="26"/>
      <c r="K17" s="30" t="s">
        <v>0</v>
      </c>
      <c r="L17" s="4" t="s">
        <v>1</v>
      </c>
      <c r="M17" s="4" t="s">
        <v>2</v>
      </c>
      <c r="N17" s="2" t="s">
        <v>3</v>
      </c>
      <c r="O17" s="3" t="s">
        <v>0</v>
      </c>
      <c r="P17" s="4" t="s">
        <v>1</v>
      </c>
      <c r="Q17" s="4" t="s">
        <v>2</v>
      </c>
      <c r="R17" s="2" t="s">
        <v>3</v>
      </c>
    </row>
    <row r="18" spans="1:18" ht="17.100000000000001" customHeight="1" thickBot="1" x14ac:dyDescent="0.35">
      <c r="A18" s="47"/>
      <c r="B18" s="5" t="str">
        <f>+B11</f>
        <v>S-8</v>
      </c>
      <c r="C18" s="6"/>
      <c r="D18" s="6"/>
      <c r="E18" s="9">
        <f t="shared" ref="E18" si="1">IF(C18="",0,IF(C18&gt;D18,2,(IF(C18&lt;D18,0,1))))</f>
        <v>0</v>
      </c>
      <c r="F18" s="5" t="str">
        <f>+F11</f>
        <v>S-7</v>
      </c>
      <c r="G18" s="16">
        <f>D18</f>
        <v>0</v>
      </c>
      <c r="H18" s="16">
        <f>C18</f>
        <v>0</v>
      </c>
      <c r="I18" s="9">
        <f>IF(C18="",0,IF(G18&gt;H18,2,(IF(G18&lt;H18,0,1))))</f>
        <v>0</v>
      </c>
      <c r="J18" s="8"/>
      <c r="K18" s="31" t="str">
        <f>+K11</f>
        <v>S-10</v>
      </c>
      <c r="L18" s="32"/>
      <c r="M18" s="32"/>
      <c r="N18" s="33">
        <f>IF(L18="",0,IF(L18&gt;M18,2,(IF(L18&lt;M18,0,1))))</f>
        <v>0</v>
      </c>
      <c r="O18" s="5" t="str">
        <f>+O11</f>
        <v>S-9</v>
      </c>
      <c r="P18" s="16">
        <f>M18</f>
        <v>0</v>
      </c>
      <c r="Q18" s="16">
        <f>L18</f>
        <v>0</v>
      </c>
      <c r="R18" s="9">
        <f>IF(L18="",0,IF(P18&gt;Q18,2,(IF(P18&lt;Q18,0,1))))</f>
        <v>0</v>
      </c>
    </row>
    <row r="19" spans="1:18" ht="17.100000000000001" customHeight="1" thickTop="1" thickBot="1" x14ac:dyDescent="0.35">
      <c r="A19" s="26"/>
      <c r="B19" s="11"/>
      <c r="C19" s="7">
        <f>SUM(C18:C18)</f>
        <v>0</v>
      </c>
      <c r="D19" s="7">
        <f>SUM(D18:D18)</f>
        <v>0</v>
      </c>
      <c r="E19" s="10"/>
      <c r="F19" s="11"/>
      <c r="G19" s="18">
        <f>SUM(G18:G18)</f>
        <v>0</v>
      </c>
      <c r="H19" s="18">
        <f>SUM(H18:H18)</f>
        <v>0</v>
      </c>
      <c r="I19" s="10"/>
      <c r="J19" s="8"/>
      <c r="K19" s="11"/>
      <c r="L19" s="7">
        <f>SUM(L18:L18)</f>
        <v>0</v>
      </c>
      <c r="M19" s="7">
        <f>SUM(M18:M18)</f>
        <v>0</v>
      </c>
      <c r="N19" s="10"/>
      <c r="O19" s="11"/>
      <c r="P19" s="18">
        <f>SUM(P18:P18)</f>
        <v>0</v>
      </c>
      <c r="Q19" s="18">
        <f>SUM(Q18:Q18)</f>
        <v>0</v>
      </c>
      <c r="R19" s="10"/>
    </row>
    <row r="20" spans="1:18" ht="8.1" customHeight="1" thickTop="1" x14ac:dyDescent="0.3"/>
    <row r="21" spans="1:18" ht="17.100000000000001" customHeight="1" x14ac:dyDescent="0.3">
      <c r="A21" s="89" t="s">
        <v>6</v>
      </c>
      <c r="B21" s="90" t="str">
        <f>+B14</f>
        <v>Winner Section 7</v>
      </c>
      <c r="C21" s="90"/>
      <c r="D21" s="90"/>
      <c r="E21" s="90"/>
      <c r="F21" s="91" t="str">
        <f>+F14</f>
        <v>Winner Section 8</v>
      </c>
      <c r="G21" s="91"/>
      <c r="H21" s="91"/>
      <c r="I21" s="91"/>
      <c r="J21" s="26"/>
      <c r="K21" s="90" t="str">
        <f>+K7</f>
        <v>Winner Section 9</v>
      </c>
      <c r="L21" s="91"/>
      <c r="M21" s="91"/>
      <c r="N21" s="91"/>
      <c r="O21" s="91" t="str">
        <f>+O7</f>
        <v>Winner Section 10</v>
      </c>
      <c r="P21" s="91"/>
      <c r="Q21" s="91"/>
      <c r="R21" s="91"/>
    </row>
    <row r="22" spans="1:18" ht="17.100000000000001" customHeight="1" x14ac:dyDescent="0.3">
      <c r="A22" s="89"/>
      <c r="B22" s="92" t="str">
        <f>B8</f>
        <v>TBC</v>
      </c>
      <c r="C22" s="92"/>
      <c r="D22" s="92"/>
      <c r="E22" s="92"/>
      <c r="F22" s="92" t="str">
        <f>F8</f>
        <v>TBC</v>
      </c>
      <c r="G22" s="92"/>
      <c r="H22" s="92"/>
      <c r="I22" s="92"/>
      <c r="J22" s="23"/>
      <c r="K22" s="93" t="str">
        <f>K8</f>
        <v>TBC</v>
      </c>
      <c r="L22" s="92"/>
      <c r="M22" s="92"/>
      <c r="N22" s="92"/>
      <c r="O22" s="92" t="str">
        <f>O8</f>
        <v>TBC</v>
      </c>
      <c r="P22" s="92"/>
      <c r="Q22" s="92"/>
      <c r="R22" s="92"/>
    </row>
    <row r="23" spans="1:18" ht="17.100000000000001" customHeight="1" x14ac:dyDescent="0.3">
      <c r="A23" s="21"/>
      <c r="B23" s="13" t="s">
        <v>0</v>
      </c>
      <c r="C23" s="14" t="s">
        <v>1</v>
      </c>
      <c r="D23" s="14" t="s">
        <v>2</v>
      </c>
      <c r="E23" s="12" t="s">
        <v>3</v>
      </c>
      <c r="F23" s="13" t="s">
        <v>0</v>
      </c>
      <c r="G23" s="14" t="s">
        <v>1</v>
      </c>
      <c r="H23" s="14" t="s">
        <v>2</v>
      </c>
      <c r="I23" s="12" t="s">
        <v>3</v>
      </c>
      <c r="J23" s="26"/>
      <c r="K23" s="34" t="s">
        <v>0</v>
      </c>
      <c r="L23" s="14" t="s">
        <v>1</v>
      </c>
      <c r="M23" s="14" t="s">
        <v>2</v>
      </c>
      <c r="N23" s="12" t="s">
        <v>3</v>
      </c>
      <c r="O23" s="13" t="s">
        <v>0</v>
      </c>
      <c r="P23" s="14" t="s">
        <v>1</v>
      </c>
      <c r="Q23" s="14" t="s">
        <v>2</v>
      </c>
      <c r="R23" s="12" t="s">
        <v>3</v>
      </c>
    </row>
    <row r="24" spans="1:18" ht="17.100000000000001" customHeight="1" thickBot="1" x14ac:dyDescent="0.35">
      <c r="A24" s="47"/>
      <c r="B24" s="15" t="str">
        <f>+B18</f>
        <v>S-8</v>
      </c>
      <c r="C24" s="16">
        <f>C11+C18</f>
        <v>0</v>
      </c>
      <c r="D24" s="16">
        <f>D11+D18</f>
        <v>0</v>
      </c>
      <c r="E24" s="17">
        <f>IF(C11="",0,IF(C24&gt;D24,1+E11+E18,IF(C24&lt;D24,E11+E18,0.5+E11+E18)))</f>
        <v>0</v>
      </c>
      <c r="F24" s="15" t="str">
        <f>+F18</f>
        <v>S-7</v>
      </c>
      <c r="G24" s="16">
        <f>G11+G18</f>
        <v>0</v>
      </c>
      <c r="H24" s="16">
        <f>H11+H18</f>
        <v>0</v>
      </c>
      <c r="I24" s="17">
        <f>IF(C11="",0,IF(G24&gt;H24,1+I11+I18,IF(G24&lt;H24,I11+I18,0.5+I11+I18)))</f>
        <v>0</v>
      </c>
      <c r="J24" s="8"/>
      <c r="K24" s="36" t="str">
        <f>+K18</f>
        <v>S-10</v>
      </c>
      <c r="L24" s="35">
        <f>L11+L18</f>
        <v>0</v>
      </c>
      <c r="M24" s="35">
        <f>M11+M18</f>
        <v>0</v>
      </c>
      <c r="N24" s="39">
        <f>IF(L11="",0,IF(L24&gt;M24,1+N11+N18,IF(L24&lt;M24,N11+N18,0.5+N11+N18)))</f>
        <v>0</v>
      </c>
      <c r="O24" s="15" t="str">
        <f>+O18</f>
        <v>S-9</v>
      </c>
      <c r="P24" s="16">
        <f>P11+P18</f>
        <v>0</v>
      </c>
      <c r="Q24" s="16">
        <f>Q11+Q18</f>
        <v>0</v>
      </c>
      <c r="R24" s="17">
        <f>IF(L11="",0,IF(P24&gt;Q24,1+R11+R18,IF(P24&lt;Q24,R11+R18,0.5+R11+R18)))</f>
        <v>0</v>
      </c>
    </row>
    <row r="25" spans="1:18" ht="17.100000000000001" customHeight="1" thickTop="1" thickBot="1" x14ac:dyDescent="0.35">
      <c r="A25" s="26"/>
      <c r="B25" s="11"/>
      <c r="C25" s="18">
        <f>SUM(C24:C24)</f>
        <v>0</v>
      </c>
      <c r="D25" s="18">
        <f>SUM(D24:D24)</f>
        <v>0</v>
      </c>
      <c r="E25" s="19">
        <f>SUM(E24:E24)</f>
        <v>0</v>
      </c>
      <c r="F25" s="22"/>
      <c r="G25" s="18">
        <f>SUM(G24:G24)</f>
        <v>0</v>
      </c>
      <c r="H25" s="18">
        <f>SUM(H24:H24)</f>
        <v>0</v>
      </c>
      <c r="I25" s="19">
        <f>SUM(I24:I24)</f>
        <v>0</v>
      </c>
      <c r="J25" s="27"/>
      <c r="K25" s="11"/>
      <c r="L25" s="37">
        <f>SUM(L24:L24)</f>
        <v>0</v>
      </c>
      <c r="M25" s="37">
        <f>SUM(M24:M24)</f>
        <v>0</v>
      </c>
      <c r="N25" s="38">
        <f>SUM(N24:N24)</f>
        <v>0</v>
      </c>
      <c r="O25" s="22"/>
      <c r="P25" s="18">
        <f>SUM(P24:P24)</f>
        <v>0</v>
      </c>
      <c r="Q25" s="18">
        <f>SUM(Q24:Q24)</f>
        <v>0</v>
      </c>
      <c r="R25" s="19">
        <f>SUM(R24:R24)</f>
        <v>0</v>
      </c>
    </row>
    <row r="26" spans="1:18" ht="8.1" customHeight="1" thickTop="1" x14ac:dyDescent="0.3">
      <c r="H26" s="87"/>
      <c r="I26" s="87"/>
      <c r="J26" s="87"/>
      <c r="K26" s="87"/>
      <c r="O26" s="8"/>
    </row>
    <row r="28" spans="1:18" ht="15.6" x14ac:dyDescent="0.3">
      <c r="A28" s="25"/>
      <c r="B28" s="48" t="s">
        <v>52</v>
      </c>
      <c r="C28" s="48"/>
      <c r="D28" s="48" t="s">
        <v>36</v>
      </c>
      <c r="E28" s="48"/>
      <c r="F28" s="48" t="str">
        <f>VLOOKUP($D28,Venues!$E$3:$G$11,3,FALSE)</f>
        <v>Sat 27 June 09h00</v>
      </c>
      <c r="G28" s="48"/>
      <c r="H28" s="48"/>
      <c r="I28" s="49" t="str">
        <f>VLOOKUP($D28,Venues!$E$3:$F$11,2,FALSE)</f>
        <v>Plumstead</v>
      </c>
      <c r="J28" s="24"/>
      <c r="K28" s="48" t="s">
        <v>52</v>
      </c>
      <c r="L28" s="48"/>
      <c r="M28" s="48" t="s">
        <v>36</v>
      </c>
      <c r="N28" s="48"/>
      <c r="O28" s="48" t="str">
        <f>VLOOKUP($D28,Venues!$E$3:$G$11,3,FALSE)</f>
        <v>Sat 27 June 09h00</v>
      </c>
      <c r="P28" s="48"/>
      <c r="Q28" s="48"/>
      <c r="R28" s="49" t="str">
        <f>VLOOKUP($M28,Venues!$E$3:$F$11,2,FALSE)</f>
        <v>Plumstead</v>
      </c>
    </row>
  </sheetData>
  <mergeCells count="41">
    <mergeCell ref="A1:R1"/>
    <mergeCell ref="B5:I5"/>
    <mergeCell ref="K5:R5"/>
    <mergeCell ref="A7:A8"/>
    <mergeCell ref="B7:E7"/>
    <mergeCell ref="F7:I7"/>
    <mergeCell ref="K7:N7"/>
    <mergeCell ref="O7:R7"/>
    <mergeCell ref="B8:E8"/>
    <mergeCell ref="F8:I8"/>
    <mergeCell ref="C4:F4"/>
    <mergeCell ref="L4:O4"/>
    <mergeCell ref="K8:N8"/>
    <mergeCell ref="O8:R8"/>
    <mergeCell ref="B9:E9"/>
    <mergeCell ref="F9:I9"/>
    <mergeCell ref="K9:N9"/>
    <mergeCell ref="O9:R9"/>
    <mergeCell ref="A14:A15"/>
    <mergeCell ref="B14:E14"/>
    <mergeCell ref="F14:I14"/>
    <mergeCell ref="K14:N14"/>
    <mergeCell ref="O14:R14"/>
    <mergeCell ref="B15:E15"/>
    <mergeCell ref="F15:I15"/>
    <mergeCell ref="K15:N15"/>
    <mergeCell ref="O15:R15"/>
    <mergeCell ref="A21:A22"/>
    <mergeCell ref="B21:E21"/>
    <mergeCell ref="F21:I21"/>
    <mergeCell ref="K21:N21"/>
    <mergeCell ref="O21:R21"/>
    <mergeCell ref="B22:E22"/>
    <mergeCell ref="F22:I22"/>
    <mergeCell ref="K22:N22"/>
    <mergeCell ref="O22:R22"/>
    <mergeCell ref="H26:K26"/>
    <mergeCell ref="B16:E16"/>
    <mergeCell ref="F16:I16"/>
    <mergeCell ref="K16:N16"/>
    <mergeCell ref="O16:R16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FE0C-85C6-4561-82AD-FDF633A7B231}">
  <dimension ref="A1:R27"/>
  <sheetViews>
    <sheetView showGridLines="0" zoomScaleNormal="100" workbookViewId="0">
      <selection activeCell="A2" sqref="A2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2" style="1" customWidth="1"/>
    <col min="11" max="11" width="6.33203125" style="1" customWidth="1"/>
    <col min="12" max="14" width="8.33203125" style="1" customWidth="1"/>
    <col min="15" max="15" width="6.33203125" style="1" customWidth="1"/>
    <col min="16" max="18" width="8.33203125" style="1" customWidth="1"/>
    <col min="19" max="16384" width="8.6640625" style="1"/>
  </cols>
  <sheetData>
    <row r="1" spans="1:18" ht="21" x14ac:dyDescent="0.3">
      <c r="A1" s="98" t="s">
        <v>289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21" x14ac:dyDescent="0.3">
      <c r="A2" s="40"/>
      <c r="B2" s="40"/>
      <c r="C2" s="40"/>
      <c r="D2" s="40"/>
      <c r="E2" s="40"/>
      <c r="F2" s="40"/>
      <c r="G2" s="40" t="str">
        <f>VLOOKUP(B4,Venues!$E$3:$G$11,3,FALSE)</f>
        <v>Sat 27 June 09h00</v>
      </c>
      <c r="J2" s="40"/>
      <c r="K2" s="40"/>
      <c r="L2" s="45" t="str">
        <f>VLOOKUP(B4,Venues!$E$3:$G$11,2,FALSE)</f>
        <v>Plumstead</v>
      </c>
      <c r="M2" s="40"/>
      <c r="N2" s="40"/>
      <c r="O2" s="40"/>
      <c r="P2" s="40"/>
      <c r="Q2" s="40"/>
      <c r="R2" s="40"/>
    </row>
    <row r="3" spans="1:18" ht="25.5" customHeight="1" x14ac:dyDescent="0.3"/>
    <row r="4" spans="1:18" ht="32.25" customHeight="1" x14ac:dyDescent="0.3">
      <c r="B4" s="99" t="s">
        <v>36</v>
      </c>
      <c r="C4" s="100"/>
      <c r="D4" s="100"/>
      <c r="E4" s="100"/>
      <c r="F4" s="100"/>
      <c r="G4" s="100"/>
      <c r="H4" s="100"/>
      <c r="I4" s="101"/>
      <c r="K4" s="99" t="s">
        <v>37</v>
      </c>
      <c r="L4" s="100"/>
      <c r="M4" s="100"/>
      <c r="N4" s="100"/>
      <c r="O4" s="100"/>
      <c r="P4" s="100"/>
      <c r="Q4" s="100"/>
      <c r="R4" s="101"/>
    </row>
    <row r="5" spans="1:18" ht="6.75" customHeight="1" x14ac:dyDescent="0.3"/>
    <row r="6" spans="1:18" ht="17.100000000000001" customHeight="1" x14ac:dyDescent="0.3">
      <c r="A6" s="94" t="s">
        <v>4</v>
      </c>
      <c r="B6" s="95" t="s">
        <v>38</v>
      </c>
      <c r="C6" s="95"/>
      <c r="D6" s="95"/>
      <c r="E6" s="95"/>
      <c r="F6" s="95" t="s">
        <v>39</v>
      </c>
      <c r="G6" s="95"/>
      <c r="H6" s="95"/>
      <c r="I6" s="95"/>
      <c r="J6" s="28"/>
      <c r="K6" s="95" t="s">
        <v>40</v>
      </c>
      <c r="L6" s="95"/>
      <c r="M6" s="95"/>
      <c r="N6" s="95"/>
      <c r="O6" s="95" t="s">
        <v>41</v>
      </c>
      <c r="P6" s="95"/>
      <c r="Q6" s="95"/>
      <c r="R6" s="95"/>
    </row>
    <row r="7" spans="1:18" ht="17.100000000000001" customHeight="1" x14ac:dyDescent="0.3">
      <c r="A7" s="94"/>
      <c r="B7" s="96"/>
      <c r="C7" s="96"/>
      <c r="D7" s="96"/>
      <c r="E7" s="96"/>
      <c r="F7" s="96"/>
      <c r="G7" s="96"/>
      <c r="H7" s="96"/>
      <c r="I7" s="96"/>
      <c r="J7" s="23"/>
      <c r="K7" s="97"/>
      <c r="L7" s="96"/>
      <c r="M7" s="96"/>
      <c r="N7" s="96"/>
      <c r="O7" s="96"/>
      <c r="P7" s="96"/>
      <c r="Q7" s="96"/>
      <c r="R7" s="96"/>
    </row>
    <row r="8" spans="1:18" ht="26.25" customHeight="1" x14ac:dyDescent="0.3">
      <c r="A8" s="20"/>
      <c r="B8" s="88" t="str">
        <f>IFERROR(VLOOKUP(B7,Entries!$B$5:$T$59,18,FALSE),"")</f>
        <v/>
      </c>
      <c r="C8" s="88"/>
      <c r="D8" s="88"/>
      <c r="E8" s="88"/>
      <c r="F8" s="88" t="str">
        <f>IFERROR(VLOOKUP(F7,Entries!$B$5:$T$59,18,FALSE),"")</f>
        <v/>
      </c>
      <c r="G8" s="88"/>
      <c r="H8" s="88"/>
      <c r="I8" s="88"/>
      <c r="J8" s="29"/>
      <c r="K8" s="88" t="str">
        <f>IFERROR(VLOOKUP(K7,Entries!$B$5:$T$59,18,FALSE),"")</f>
        <v/>
      </c>
      <c r="L8" s="88"/>
      <c r="M8" s="88"/>
      <c r="N8" s="88"/>
      <c r="O8" s="88" t="str">
        <f>IFERROR(VLOOKUP(O7,Entries!$B$5:$T$59,18,FALSE),"")</f>
        <v/>
      </c>
      <c r="P8" s="88"/>
      <c r="Q8" s="88"/>
      <c r="R8" s="88"/>
    </row>
    <row r="9" spans="1:18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  <c r="K9" s="30" t="s">
        <v>0</v>
      </c>
      <c r="L9" s="4" t="s">
        <v>1</v>
      </c>
      <c r="M9" s="4" t="s">
        <v>2</v>
      </c>
      <c r="N9" s="2" t="s">
        <v>3</v>
      </c>
      <c r="O9" s="3" t="s">
        <v>0</v>
      </c>
      <c r="P9" s="4" t="s">
        <v>1</v>
      </c>
      <c r="Q9" s="4" t="s">
        <v>2</v>
      </c>
      <c r="R9" s="2" t="s">
        <v>3</v>
      </c>
    </row>
    <row r="10" spans="1:18" ht="17.100000000000001" customHeight="1" thickBot="1" x14ac:dyDescent="0.35">
      <c r="A10" s="47"/>
      <c r="B10" s="5" t="s">
        <v>71</v>
      </c>
      <c r="C10" s="6"/>
      <c r="D10" s="6"/>
      <c r="E10" s="9">
        <f t="shared" ref="E10" si="0">IF(C10="",0,IF(C10&gt;D10,2,(IF(C10&lt;D10,0,1))))</f>
        <v>0</v>
      </c>
      <c r="F10" s="5" t="s">
        <v>72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  <c r="K10" s="31" t="s">
        <v>73</v>
      </c>
      <c r="L10" s="32"/>
      <c r="M10" s="32"/>
      <c r="N10" s="33">
        <f>IF(C10="",0,IF(L10&gt;M10,2,(IF(L10&lt;M10,0,1))))</f>
        <v>0</v>
      </c>
      <c r="O10" s="5" t="s">
        <v>74</v>
      </c>
      <c r="P10" s="16">
        <f>M10</f>
        <v>0</v>
      </c>
      <c r="Q10" s="16">
        <f>L10</f>
        <v>0</v>
      </c>
      <c r="R10" s="9">
        <f>IF(C10="",0,IF(P10&gt;Q10,2,(IF(P10&lt;Q10,0,1))))</f>
        <v>0</v>
      </c>
    </row>
    <row r="11" spans="1:18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  <c r="K11" s="11"/>
      <c r="L11" s="7">
        <f>SUM(L10:L10)</f>
        <v>0</v>
      </c>
      <c r="M11" s="7">
        <f>SUM(M10:M10)</f>
        <v>0</v>
      </c>
      <c r="N11" s="10"/>
      <c r="O11" s="11"/>
      <c r="P11" s="18">
        <f>SUM(P10:P10)</f>
        <v>0</v>
      </c>
      <c r="Q11" s="18">
        <f>SUM(Q10:Q10)</f>
        <v>0</v>
      </c>
      <c r="R11" s="10"/>
    </row>
    <row r="12" spans="1:18" ht="8.1" customHeight="1" thickTop="1" x14ac:dyDescent="0.3"/>
    <row r="13" spans="1:18" ht="17.100000000000001" customHeight="1" x14ac:dyDescent="0.3">
      <c r="A13" s="94" t="s">
        <v>5</v>
      </c>
      <c r="B13" s="95" t="str">
        <f>+B6</f>
        <v>Winner Quarter Final 1</v>
      </c>
      <c r="C13" s="95"/>
      <c r="D13" s="95"/>
      <c r="E13" s="95"/>
      <c r="F13" s="95" t="str">
        <f>+F6</f>
        <v>Winner Quarter Final 2</v>
      </c>
      <c r="G13" s="95"/>
      <c r="H13" s="95"/>
      <c r="I13" s="95"/>
      <c r="J13" s="28"/>
      <c r="K13" s="95" t="str">
        <f>+K6</f>
        <v>Winner Quarter Final 3</v>
      </c>
      <c r="L13" s="95"/>
      <c r="M13" s="95"/>
      <c r="N13" s="95"/>
      <c r="O13" s="95" t="str">
        <f>+O6</f>
        <v>Winner Quarter Final 4</v>
      </c>
      <c r="P13" s="95"/>
      <c r="Q13" s="95"/>
      <c r="R13" s="95"/>
    </row>
    <row r="14" spans="1:18" ht="17.100000000000001" customHeight="1" x14ac:dyDescent="0.3">
      <c r="A14" s="94"/>
      <c r="B14" s="96">
        <f>B7</f>
        <v>0</v>
      </c>
      <c r="C14" s="96"/>
      <c r="D14" s="96"/>
      <c r="E14" s="96"/>
      <c r="F14" s="96">
        <f>F7</f>
        <v>0</v>
      </c>
      <c r="G14" s="96"/>
      <c r="H14" s="96"/>
      <c r="I14" s="96"/>
      <c r="J14" s="23"/>
      <c r="K14" s="97">
        <f>K7</f>
        <v>0</v>
      </c>
      <c r="L14" s="96"/>
      <c r="M14" s="96"/>
      <c r="N14" s="96"/>
      <c r="O14" s="96">
        <f>O7</f>
        <v>0</v>
      </c>
      <c r="P14" s="96"/>
      <c r="Q14" s="96"/>
      <c r="R14" s="96"/>
    </row>
    <row r="15" spans="1:18" ht="26.25" customHeight="1" x14ac:dyDescent="0.3">
      <c r="A15" s="21"/>
      <c r="B15" s="88" t="str">
        <f>IFERROR(VLOOKUP(B14,Entries!$B$5:$T$59,19,FALSE),"")</f>
        <v/>
      </c>
      <c r="C15" s="88"/>
      <c r="D15" s="88"/>
      <c r="E15" s="88"/>
      <c r="F15" s="88" t="str">
        <f>IFERROR(VLOOKUP(F14,Entries!$B$5:$T$59,19,FALSE),"")</f>
        <v/>
      </c>
      <c r="G15" s="88"/>
      <c r="H15" s="88"/>
      <c r="I15" s="88"/>
      <c r="J15" s="29"/>
      <c r="K15" s="88" t="str">
        <f>IFERROR(VLOOKUP(K14,Entries!$B$5:$T$59,19,FALSE),"")</f>
        <v/>
      </c>
      <c r="L15" s="88"/>
      <c r="M15" s="88"/>
      <c r="N15" s="88"/>
      <c r="O15" s="88" t="str">
        <f>IFERROR(VLOOKUP(O14,Entries!$B$5:$T$59,19,FALSE),"")</f>
        <v/>
      </c>
      <c r="P15" s="88"/>
      <c r="Q15" s="88"/>
      <c r="R15" s="88"/>
    </row>
    <row r="16" spans="1:18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  <c r="K16" s="30" t="s">
        <v>0</v>
      </c>
      <c r="L16" s="4" t="s">
        <v>1</v>
      </c>
      <c r="M16" s="4" t="s">
        <v>2</v>
      </c>
      <c r="N16" s="2" t="s">
        <v>3</v>
      </c>
      <c r="O16" s="3" t="s">
        <v>0</v>
      </c>
      <c r="P16" s="4" t="s">
        <v>1</v>
      </c>
      <c r="Q16" s="4" t="s">
        <v>2</v>
      </c>
      <c r="R16" s="2" t="s">
        <v>3</v>
      </c>
    </row>
    <row r="17" spans="1:18" ht="17.100000000000001" customHeight="1" thickBot="1" x14ac:dyDescent="0.35">
      <c r="A17" s="47"/>
      <c r="B17" s="5" t="str">
        <f>+B10</f>
        <v>QF02</v>
      </c>
      <c r="C17" s="6"/>
      <c r="D17" s="6"/>
      <c r="E17" s="9">
        <f t="shared" ref="E17" si="1">IF(C17="",0,IF(C17&gt;D17,2,(IF(C17&lt;D17,0,1))))</f>
        <v>0</v>
      </c>
      <c r="F17" s="5" t="str">
        <f>+F10</f>
        <v>QF01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  <c r="K17" s="31" t="str">
        <f>+K10</f>
        <v>QF04</v>
      </c>
      <c r="L17" s="32"/>
      <c r="M17" s="32"/>
      <c r="N17" s="33">
        <f>IF(C17="",0,IF(L17&gt;M17,2,(IF(L17&lt;M17,0,1))))</f>
        <v>0</v>
      </c>
      <c r="O17" s="5" t="str">
        <f>+O10</f>
        <v>QF03</v>
      </c>
      <c r="P17" s="16">
        <f>M17</f>
        <v>0</v>
      </c>
      <c r="Q17" s="16">
        <f>L17</f>
        <v>0</v>
      </c>
      <c r="R17" s="9">
        <f>IF(C17="",0,IF(P17&gt;Q17,2,(IF(P17&lt;Q17,0,1))))</f>
        <v>0</v>
      </c>
    </row>
    <row r="18" spans="1:18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  <c r="K18" s="11"/>
      <c r="L18" s="7">
        <f>SUM(L17:L17)</f>
        <v>0</v>
      </c>
      <c r="M18" s="7">
        <f>SUM(M17:M17)</f>
        <v>0</v>
      </c>
      <c r="N18" s="10"/>
      <c r="O18" s="11"/>
      <c r="P18" s="18">
        <f>SUM(P17:P17)</f>
        <v>0</v>
      </c>
      <c r="Q18" s="18">
        <f>SUM(Q17:Q17)</f>
        <v>0</v>
      </c>
      <c r="R18" s="10"/>
    </row>
    <row r="19" spans="1:18" ht="8.1" customHeight="1" thickTop="1" x14ac:dyDescent="0.3"/>
    <row r="20" spans="1:18" ht="17.100000000000001" customHeight="1" x14ac:dyDescent="0.3">
      <c r="A20" s="89" t="s">
        <v>6</v>
      </c>
      <c r="B20" s="90" t="str">
        <f>+B13</f>
        <v>Winner Quarter Final 1</v>
      </c>
      <c r="C20" s="90"/>
      <c r="D20" s="90"/>
      <c r="E20" s="90"/>
      <c r="F20" s="91" t="str">
        <f>+F13</f>
        <v>Winner Quarter Final 2</v>
      </c>
      <c r="G20" s="91"/>
      <c r="H20" s="91"/>
      <c r="I20" s="91"/>
      <c r="J20" s="26"/>
      <c r="K20" s="90" t="str">
        <f>+K6</f>
        <v>Winner Quarter Final 3</v>
      </c>
      <c r="L20" s="91"/>
      <c r="M20" s="91"/>
      <c r="N20" s="91"/>
      <c r="O20" s="91" t="str">
        <f>+O6</f>
        <v>Winner Quarter Final 4</v>
      </c>
      <c r="P20" s="91"/>
      <c r="Q20" s="91"/>
      <c r="R20" s="91"/>
    </row>
    <row r="21" spans="1:18" ht="17.100000000000001" customHeight="1" x14ac:dyDescent="0.3">
      <c r="A21" s="89"/>
      <c r="B21" s="92">
        <f>B7</f>
        <v>0</v>
      </c>
      <c r="C21" s="92"/>
      <c r="D21" s="92"/>
      <c r="E21" s="92"/>
      <c r="F21" s="92">
        <f>F7</f>
        <v>0</v>
      </c>
      <c r="G21" s="92"/>
      <c r="H21" s="92"/>
      <c r="I21" s="92"/>
      <c r="J21" s="23"/>
      <c r="K21" s="93">
        <f>K7</f>
        <v>0</v>
      </c>
      <c r="L21" s="92"/>
      <c r="M21" s="92"/>
      <c r="N21" s="92"/>
      <c r="O21" s="92">
        <f>O7</f>
        <v>0</v>
      </c>
      <c r="P21" s="92"/>
      <c r="Q21" s="92"/>
      <c r="R21" s="92"/>
    </row>
    <row r="22" spans="1:18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  <c r="K22" s="34" t="s">
        <v>0</v>
      </c>
      <c r="L22" s="14" t="s">
        <v>1</v>
      </c>
      <c r="M22" s="14" t="s">
        <v>2</v>
      </c>
      <c r="N22" s="12" t="s">
        <v>3</v>
      </c>
      <c r="O22" s="13" t="s">
        <v>0</v>
      </c>
      <c r="P22" s="14" t="s">
        <v>1</v>
      </c>
      <c r="Q22" s="14" t="s">
        <v>2</v>
      </c>
      <c r="R22" s="12" t="s">
        <v>3</v>
      </c>
    </row>
    <row r="23" spans="1:18" ht="17.100000000000001" customHeight="1" thickBot="1" x14ac:dyDescent="0.35">
      <c r="A23" s="47"/>
      <c r="B23" s="15" t="str">
        <f>+B17</f>
        <v>QF02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QF01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  <c r="K23" s="36" t="str">
        <f>+K17</f>
        <v>QF04</v>
      </c>
      <c r="L23" s="16">
        <f>L10+L17</f>
        <v>0</v>
      </c>
      <c r="M23" s="16">
        <f>M10+M17</f>
        <v>0</v>
      </c>
      <c r="N23" s="39">
        <f>IF(C10="",0,IF(L23&gt;M23,1+N10+N17,IF(L23&lt;M23,N10+N17,0.5+N10+N17)))</f>
        <v>0</v>
      </c>
      <c r="O23" s="15" t="str">
        <f>+O17</f>
        <v>QF03</v>
      </c>
      <c r="P23" s="16">
        <f>P10+P17</f>
        <v>0</v>
      </c>
      <c r="Q23" s="16">
        <f>Q10+Q17</f>
        <v>0</v>
      </c>
      <c r="R23" s="17">
        <f>IF(C10="",0,IF(P23&gt;Q23,1+R10+R17,IF(P23&lt;Q23,R10+R17,0.5+R10+R17)))</f>
        <v>0</v>
      </c>
    </row>
    <row r="24" spans="1:18" ht="17.100000000000001" customHeight="1" thickTop="1" thickBot="1" x14ac:dyDescent="0.35">
      <c r="A24" s="26"/>
      <c r="B24" s="11"/>
      <c r="C24" s="18"/>
      <c r="D24" s="18"/>
      <c r="E24" s="19">
        <f>SUM(E23:E23)</f>
        <v>0</v>
      </c>
      <c r="F24" s="22"/>
      <c r="G24" s="18"/>
      <c r="H24" s="18"/>
      <c r="I24" s="19">
        <f>SUM(I23:I23)</f>
        <v>0</v>
      </c>
      <c r="J24" s="27"/>
      <c r="K24" s="11"/>
      <c r="L24" s="37"/>
      <c r="M24" s="37"/>
      <c r="N24" s="38">
        <f>SUM(N23:N23)</f>
        <v>0</v>
      </c>
      <c r="O24" s="22"/>
      <c r="P24" s="18"/>
      <c r="Q24" s="18"/>
      <c r="R24" s="19">
        <f>SUM(R23:R23)</f>
        <v>0</v>
      </c>
    </row>
    <row r="25" spans="1:18" ht="8.1" customHeight="1" thickTop="1" x14ac:dyDescent="0.3">
      <c r="H25" s="87"/>
      <c r="I25" s="87"/>
      <c r="J25" s="87"/>
      <c r="K25" s="87"/>
      <c r="O25" s="8"/>
    </row>
    <row r="27" spans="1:18" ht="15.6" x14ac:dyDescent="0.3">
      <c r="A27" s="25"/>
      <c r="B27" s="48" t="s">
        <v>52</v>
      </c>
      <c r="C27" s="48"/>
      <c r="D27" s="48" t="s">
        <v>42</v>
      </c>
      <c r="E27" s="48"/>
      <c r="F27" s="48" t="str">
        <f>VLOOKUP($D27,Venues!$E$3:$G$11,3,FALSE)</f>
        <v>Sat 27 June 13h00</v>
      </c>
      <c r="G27" s="48"/>
      <c r="H27" s="48"/>
      <c r="I27" s="49" t="str">
        <f>VLOOKUP($D27,Venues!$E$3:$G$11,2,FALSE)</f>
        <v>Plumstead</v>
      </c>
      <c r="J27" s="24"/>
      <c r="K27" s="48" t="s">
        <v>52</v>
      </c>
      <c r="L27" s="48"/>
      <c r="M27" s="48" t="s">
        <v>42</v>
      </c>
      <c r="N27" s="48"/>
      <c r="O27" s="48" t="str">
        <f>VLOOKUP($M27,Venues!$E$3:$G$11,3,FALSE)</f>
        <v>Sat 27 June 13h00</v>
      </c>
      <c r="P27" s="48"/>
      <c r="Q27" s="48"/>
      <c r="R27" s="49" t="str">
        <f>VLOOKUP($M27,Venues!$E$3:$G$11,2,FALSE)</f>
        <v>Plumstead</v>
      </c>
    </row>
  </sheetData>
  <mergeCells count="39">
    <mergeCell ref="A1:R1"/>
    <mergeCell ref="B4:I4"/>
    <mergeCell ref="K4:R4"/>
    <mergeCell ref="A6:A7"/>
    <mergeCell ref="B6:E6"/>
    <mergeCell ref="F6:I6"/>
    <mergeCell ref="K6:N6"/>
    <mergeCell ref="O6:R6"/>
    <mergeCell ref="B7:E7"/>
    <mergeCell ref="F7:I7"/>
    <mergeCell ref="K7:N7"/>
    <mergeCell ref="O7:R7"/>
    <mergeCell ref="B8:E8"/>
    <mergeCell ref="F8:I8"/>
    <mergeCell ref="K8:N8"/>
    <mergeCell ref="O8:R8"/>
    <mergeCell ref="A13:A14"/>
    <mergeCell ref="B13:E13"/>
    <mergeCell ref="F13:I13"/>
    <mergeCell ref="K13:N13"/>
    <mergeCell ref="O13:R13"/>
    <mergeCell ref="B14:E14"/>
    <mergeCell ref="F14:I14"/>
    <mergeCell ref="K14:N14"/>
    <mergeCell ref="O14:R14"/>
    <mergeCell ref="A20:A21"/>
    <mergeCell ref="B20:E20"/>
    <mergeCell ref="F20:I20"/>
    <mergeCell ref="K20:N20"/>
    <mergeCell ref="O20:R20"/>
    <mergeCell ref="B21:E21"/>
    <mergeCell ref="F21:I21"/>
    <mergeCell ref="K21:N21"/>
    <mergeCell ref="O21:R21"/>
    <mergeCell ref="H25:K25"/>
    <mergeCell ref="B15:E15"/>
    <mergeCell ref="F15:I15"/>
    <mergeCell ref="K15:N15"/>
    <mergeCell ref="O15:R15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4848-3AC9-4750-872E-09BE551581B5}">
  <dimension ref="A1:J27"/>
  <sheetViews>
    <sheetView showGridLines="0" tabSelected="1" zoomScaleNormal="100" workbookViewId="0">
      <selection activeCell="J33" sqref="J33"/>
    </sheetView>
  </sheetViews>
  <sheetFormatPr defaultColWidth="8.6640625" defaultRowHeight="13.8" x14ac:dyDescent="0.3"/>
  <cols>
    <col min="1" max="1" width="12.33203125" style="1" customWidth="1"/>
    <col min="2" max="2" width="6.33203125" style="1" customWidth="1"/>
    <col min="3" max="5" width="8.33203125" style="1" customWidth="1"/>
    <col min="6" max="6" width="6.33203125" style="1" customWidth="1"/>
    <col min="7" max="9" width="8.33203125" style="1" customWidth="1"/>
    <col min="10" max="10" width="9.88671875" style="1" customWidth="1"/>
    <col min="11" max="13" width="8.6640625" style="1"/>
    <col min="14" max="14" width="12.109375" style="1" customWidth="1"/>
    <col min="15" max="16384" width="8.6640625" style="1"/>
  </cols>
  <sheetData>
    <row r="1" spans="1:10" ht="21" x14ac:dyDescent="0.3">
      <c r="A1" s="98" t="s">
        <v>288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21" x14ac:dyDescent="0.3">
      <c r="A2" s="40"/>
      <c r="B2" s="40" t="str">
        <f>VLOOKUP(B4,Venues!$E$3:$G$11,3,FALSE)</f>
        <v>Sat 27 June 13h00</v>
      </c>
      <c r="E2" s="40"/>
      <c r="F2" s="40"/>
      <c r="H2" s="40"/>
      <c r="I2" s="45" t="str">
        <f>VLOOKUP(B4,Venues!$E$3:$G$11,2,FALSE)</f>
        <v>Plumstead</v>
      </c>
      <c r="J2" s="40"/>
    </row>
    <row r="3" spans="1:10" ht="25.5" customHeight="1" x14ac:dyDescent="0.3"/>
    <row r="4" spans="1:10" ht="32.25" customHeight="1" x14ac:dyDescent="0.3">
      <c r="B4" s="99" t="s">
        <v>42</v>
      </c>
      <c r="C4" s="100"/>
      <c r="D4" s="100"/>
      <c r="E4" s="100"/>
      <c r="F4" s="100"/>
      <c r="G4" s="100"/>
      <c r="H4" s="100"/>
      <c r="I4" s="101"/>
    </row>
    <row r="5" spans="1:10" ht="6.75" customHeight="1" x14ac:dyDescent="0.3"/>
    <row r="6" spans="1:10" ht="17.100000000000001" customHeight="1" x14ac:dyDescent="0.3">
      <c r="A6" s="94" t="s">
        <v>4</v>
      </c>
      <c r="B6" s="95" t="s">
        <v>43</v>
      </c>
      <c r="C6" s="95"/>
      <c r="D6" s="95"/>
      <c r="E6" s="95"/>
      <c r="F6" s="95" t="s">
        <v>44</v>
      </c>
      <c r="G6" s="95"/>
      <c r="H6" s="95"/>
      <c r="I6" s="95"/>
      <c r="J6" s="28"/>
    </row>
    <row r="7" spans="1:10" ht="17.100000000000001" customHeight="1" x14ac:dyDescent="0.3">
      <c r="A7" s="94"/>
      <c r="B7" s="96"/>
      <c r="C7" s="96"/>
      <c r="D7" s="96"/>
      <c r="E7" s="96"/>
      <c r="F7" s="96"/>
      <c r="G7" s="96"/>
      <c r="H7" s="96"/>
      <c r="I7" s="96"/>
      <c r="J7" s="23"/>
    </row>
    <row r="8" spans="1:10" ht="26.25" customHeight="1" x14ac:dyDescent="0.3">
      <c r="A8" s="20"/>
      <c r="B8" s="88" t="str">
        <f>IFERROR(VLOOKUP(B7,Entries!$B$5:$T$59,18,FALSE),"")</f>
        <v/>
      </c>
      <c r="C8" s="88"/>
      <c r="D8" s="88"/>
      <c r="E8" s="88"/>
      <c r="F8" s="88" t="str">
        <f>IFERROR(VLOOKUP(F7,Entries!$B$5:$T$59,18,FALSE),"")</f>
        <v/>
      </c>
      <c r="G8" s="88"/>
      <c r="H8" s="88"/>
      <c r="I8" s="88"/>
      <c r="J8" s="29"/>
    </row>
    <row r="9" spans="1:10" ht="17.100000000000001" customHeight="1" x14ac:dyDescent="0.3">
      <c r="A9" s="46"/>
      <c r="B9" s="3" t="s">
        <v>0</v>
      </c>
      <c r="C9" s="4" t="s">
        <v>1</v>
      </c>
      <c r="D9" s="4" t="s">
        <v>2</v>
      </c>
      <c r="E9" s="2" t="s">
        <v>3</v>
      </c>
      <c r="F9" s="3" t="s">
        <v>0</v>
      </c>
      <c r="G9" s="4" t="s">
        <v>1</v>
      </c>
      <c r="H9" s="4" t="s">
        <v>2</v>
      </c>
      <c r="I9" s="2" t="s">
        <v>3</v>
      </c>
      <c r="J9" s="26"/>
    </row>
    <row r="10" spans="1:10" ht="17.100000000000001" customHeight="1" thickBot="1" x14ac:dyDescent="0.35">
      <c r="A10" s="47"/>
      <c r="B10" s="5" t="s">
        <v>46</v>
      </c>
      <c r="C10" s="6"/>
      <c r="D10" s="6"/>
      <c r="E10" s="9">
        <f t="shared" ref="E10" si="0">IF(C10="",0,IF(C10&gt;D10,2,(IF(C10&lt;D10,0,1))))</f>
        <v>0</v>
      </c>
      <c r="F10" s="5" t="s">
        <v>47</v>
      </c>
      <c r="G10" s="16">
        <f>D10</f>
        <v>0</v>
      </c>
      <c r="H10" s="16">
        <f>C10</f>
        <v>0</v>
      </c>
      <c r="I10" s="9">
        <f>IF(C10="",0,IF(G10&gt;H10,2,(IF(G10&lt;H10,0,1))))</f>
        <v>0</v>
      </c>
      <c r="J10" s="8"/>
    </row>
    <row r="11" spans="1:10" ht="17.100000000000001" customHeight="1" thickTop="1" thickBot="1" x14ac:dyDescent="0.35">
      <c r="A11" s="26"/>
      <c r="B11" s="11"/>
      <c r="C11" s="7">
        <f>SUM(C10:C10)</f>
        <v>0</v>
      </c>
      <c r="D11" s="7">
        <f>SUM(D10:D10)</f>
        <v>0</v>
      </c>
      <c r="E11" s="10"/>
      <c r="F11" s="11"/>
      <c r="G11" s="18">
        <f>SUM(G10:G10)</f>
        <v>0</v>
      </c>
      <c r="H11" s="18">
        <f>SUM(H10:H10)</f>
        <v>0</v>
      </c>
      <c r="I11" s="10"/>
      <c r="J11" s="8"/>
    </row>
    <row r="12" spans="1:10" ht="8.1" customHeight="1" thickTop="1" x14ac:dyDescent="0.3"/>
    <row r="13" spans="1:10" ht="17.100000000000001" customHeight="1" x14ac:dyDescent="0.3">
      <c r="A13" s="94" t="s">
        <v>5</v>
      </c>
      <c r="B13" s="95" t="str">
        <f>+B6</f>
        <v>Winner Semi Final 1</v>
      </c>
      <c r="C13" s="95"/>
      <c r="D13" s="95"/>
      <c r="E13" s="95"/>
      <c r="F13" s="95" t="str">
        <f>+F6</f>
        <v>Winner Semi Final 2</v>
      </c>
      <c r="G13" s="95"/>
      <c r="H13" s="95"/>
      <c r="I13" s="95"/>
      <c r="J13" s="28"/>
    </row>
    <row r="14" spans="1:10" ht="17.100000000000001" customHeight="1" x14ac:dyDescent="0.3">
      <c r="A14" s="94"/>
      <c r="B14" s="96">
        <f>B7</f>
        <v>0</v>
      </c>
      <c r="C14" s="96"/>
      <c r="D14" s="96"/>
      <c r="E14" s="96"/>
      <c r="F14" s="96">
        <f>F7</f>
        <v>0</v>
      </c>
      <c r="G14" s="96"/>
      <c r="H14" s="96"/>
      <c r="I14" s="96"/>
      <c r="J14" s="23"/>
    </row>
    <row r="15" spans="1:10" ht="26.25" customHeight="1" x14ac:dyDescent="0.3">
      <c r="A15" s="21"/>
      <c r="B15" s="88" t="str">
        <f>IFERROR(VLOOKUP(B14,Entries!$B$5:$T$59,19,FALSE),"")</f>
        <v/>
      </c>
      <c r="C15" s="88"/>
      <c r="D15" s="88"/>
      <c r="E15" s="88"/>
      <c r="F15" s="88" t="str">
        <f>IFERROR(VLOOKUP(F14,Entries!$B$5:$T$59,19,FALSE),"")</f>
        <v/>
      </c>
      <c r="G15" s="88"/>
      <c r="H15" s="88"/>
      <c r="I15" s="88"/>
      <c r="J15" s="29"/>
    </row>
    <row r="16" spans="1:10" ht="17.100000000000001" customHeight="1" x14ac:dyDescent="0.3">
      <c r="A16" s="46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26"/>
    </row>
    <row r="17" spans="1:10" ht="17.100000000000001" customHeight="1" thickBot="1" x14ac:dyDescent="0.35">
      <c r="A17" s="47"/>
      <c r="B17" s="5" t="str">
        <f>+B10</f>
        <v>SF2</v>
      </c>
      <c r="C17" s="6"/>
      <c r="D17" s="6"/>
      <c r="E17" s="9">
        <f t="shared" ref="E17" si="1">IF(C17="",0,IF(C17&gt;D17,2,(IF(C17&lt;D17,0,1))))</f>
        <v>0</v>
      </c>
      <c r="F17" s="5" t="str">
        <f>+F10</f>
        <v>SF1</v>
      </c>
      <c r="G17" s="16">
        <f>D17</f>
        <v>0</v>
      </c>
      <c r="H17" s="16">
        <f>C17</f>
        <v>0</v>
      </c>
      <c r="I17" s="9">
        <f>IF(C17="",0,IF(G17&gt;H17,2,(IF(G17&lt;H17,0,1))))</f>
        <v>0</v>
      </c>
      <c r="J17" s="8"/>
    </row>
    <row r="18" spans="1:10" ht="17.100000000000001" customHeight="1" thickTop="1" thickBot="1" x14ac:dyDescent="0.35">
      <c r="A18" s="26"/>
      <c r="B18" s="11"/>
      <c r="C18" s="7">
        <f>SUM(C17:C17)</f>
        <v>0</v>
      </c>
      <c r="D18" s="7">
        <f>SUM(D17:D17)</f>
        <v>0</v>
      </c>
      <c r="E18" s="10"/>
      <c r="F18" s="11"/>
      <c r="G18" s="18">
        <f>SUM(G17:G17)</f>
        <v>0</v>
      </c>
      <c r="H18" s="18">
        <f>SUM(H17:H17)</f>
        <v>0</v>
      </c>
      <c r="I18" s="10"/>
      <c r="J18" s="8"/>
    </row>
    <row r="19" spans="1:10" ht="8.1" customHeight="1" thickTop="1" x14ac:dyDescent="0.3"/>
    <row r="20" spans="1:10" ht="17.100000000000001" customHeight="1" x14ac:dyDescent="0.3">
      <c r="A20" s="89" t="s">
        <v>6</v>
      </c>
      <c r="B20" s="90" t="str">
        <f>+B13</f>
        <v>Winner Semi Final 1</v>
      </c>
      <c r="C20" s="90"/>
      <c r="D20" s="90"/>
      <c r="E20" s="90"/>
      <c r="F20" s="91" t="str">
        <f>+F13</f>
        <v>Winner Semi Final 2</v>
      </c>
      <c r="G20" s="91"/>
      <c r="H20" s="91"/>
      <c r="I20" s="91"/>
      <c r="J20" s="26"/>
    </row>
    <row r="21" spans="1:10" ht="17.100000000000001" customHeight="1" x14ac:dyDescent="0.3">
      <c r="A21" s="89"/>
      <c r="B21" s="92">
        <f>B7</f>
        <v>0</v>
      </c>
      <c r="C21" s="92"/>
      <c r="D21" s="92"/>
      <c r="E21" s="92"/>
      <c r="F21" s="92">
        <f>F7</f>
        <v>0</v>
      </c>
      <c r="G21" s="92"/>
      <c r="H21" s="92"/>
      <c r="I21" s="92"/>
      <c r="J21" s="23"/>
    </row>
    <row r="22" spans="1:10" ht="17.100000000000001" customHeight="1" x14ac:dyDescent="0.3">
      <c r="A22" s="21"/>
      <c r="B22" s="13" t="s">
        <v>0</v>
      </c>
      <c r="C22" s="14" t="s">
        <v>1</v>
      </c>
      <c r="D22" s="14" t="s">
        <v>2</v>
      </c>
      <c r="E22" s="12" t="s">
        <v>3</v>
      </c>
      <c r="F22" s="13" t="s">
        <v>0</v>
      </c>
      <c r="G22" s="14" t="s">
        <v>1</v>
      </c>
      <c r="H22" s="14" t="s">
        <v>2</v>
      </c>
      <c r="I22" s="12" t="s">
        <v>3</v>
      </c>
      <c r="J22" s="26"/>
    </row>
    <row r="23" spans="1:10" ht="17.100000000000001" customHeight="1" thickBot="1" x14ac:dyDescent="0.35">
      <c r="A23" s="47"/>
      <c r="B23" s="15" t="str">
        <f>+B17</f>
        <v>SF2</v>
      </c>
      <c r="C23" s="16">
        <f>C10+C17</f>
        <v>0</v>
      </c>
      <c r="D23" s="16">
        <f>D10+D17</f>
        <v>0</v>
      </c>
      <c r="E23" s="17">
        <f>IF(C10="",0,IF(C23&gt;D23,1+E10+E17,IF(C23&lt;D23,E10+E17,0.5+E10+E17)))</f>
        <v>0</v>
      </c>
      <c r="F23" s="15" t="str">
        <f>+F17</f>
        <v>SF1</v>
      </c>
      <c r="G23" s="16">
        <f>G10+G17</f>
        <v>0</v>
      </c>
      <c r="H23" s="16">
        <f>H10+H17</f>
        <v>0</v>
      </c>
      <c r="I23" s="17">
        <f>IF(C10="",0,IF(G23&gt;H23,1+I10+I17,IF(G23&lt;H23,I10+I17,0.5+I10+I17)))</f>
        <v>0</v>
      </c>
      <c r="J23" s="8"/>
    </row>
    <row r="24" spans="1:10" ht="17.100000000000001" customHeight="1" thickTop="1" thickBot="1" x14ac:dyDescent="0.35">
      <c r="A24" s="26"/>
      <c r="B24" s="11"/>
      <c r="C24" s="18">
        <f>SUM(C23:C23)</f>
        <v>0</v>
      </c>
      <c r="D24" s="18">
        <f>SUM(D23:D23)</f>
        <v>0</v>
      </c>
      <c r="E24" s="19">
        <f>SUM(E23:E23)</f>
        <v>0</v>
      </c>
      <c r="F24" s="22"/>
      <c r="G24" s="18">
        <f>SUM(G23:G23)</f>
        <v>0</v>
      </c>
      <c r="H24" s="18">
        <f>SUM(H23:H23)</f>
        <v>0</v>
      </c>
      <c r="I24" s="19">
        <f>SUM(I23:I23)</f>
        <v>0</v>
      </c>
      <c r="J24" s="27"/>
    </row>
    <row r="25" spans="1:10" ht="8.1" customHeight="1" thickTop="1" x14ac:dyDescent="0.3">
      <c r="H25" s="87"/>
      <c r="I25" s="87"/>
      <c r="J25" s="87"/>
    </row>
    <row r="27" spans="1:10" ht="15.6" x14ac:dyDescent="0.3">
      <c r="A27" s="25"/>
      <c r="B27" s="103" t="s">
        <v>45</v>
      </c>
      <c r="C27" s="103"/>
      <c r="D27" s="103"/>
      <c r="E27" s="103"/>
      <c r="F27" s="103"/>
      <c r="G27" s="103"/>
      <c r="H27" s="103"/>
      <c r="I27" s="103"/>
      <c r="J27" s="24"/>
    </row>
  </sheetData>
  <mergeCells count="23">
    <mergeCell ref="F14:I14"/>
    <mergeCell ref="B4:I4"/>
    <mergeCell ref="A6:A7"/>
    <mergeCell ref="B6:E6"/>
    <mergeCell ref="F6:I6"/>
    <mergeCell ref="B7:E7"/>
    <mergeCell ref="F7:I7"/>
    <mergeCell ref="H25:J25"/>
    <mergeCell ref="B27:I27"/>
    <mergeCell ref="A1:J1"/>
    <mergeCell ref="B15:E15"/>
    <mergeCell ref="F15:I15"/>
    <mergeCell ref="A20:A21"/>
    <mergeCell ref="B20:E20"/>
    <mergeCell ref="F20:I20"/>
    <mergeCell ref="B21:E21"/>
    <mergeCell ref="F21:I21"/>
    <mergeCell ref="B8:E8"/>
    <mergeCell ref="F8:I8"/>
    <mergeCell ref="A13:A14"/>
    <mergeCell ref="B13:E13"/>
    <mergeCell ref="F13:I13"/>
    <mergeCell ref="B14:E14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5A5F-D214-49E9-A499-A5EB4B526DB2}">
  <dimension ref="B1:T42"/>
  <sheetViews>
    <sheetView zoomScale="85" zoomScaleNormal="85" workbookViewId="0">
      <selection activeCell="H9" sqref="H9"/>
    </sheetView>
  </sheetViews>
  <sheetFormatPr defaultRowHeight="13.8" x14ac:dyDescent="0.3"/>
  <cols>
    <col min="1" max="1" width="1.44140625" customWidth="1"/>
    <col min="2" max="2" width="15.33203125" bestFit="1" customWidth="1"/>
    <col min="3" max="3" width="8" bestFit="1" customWidth="1"/>
    <col min="4" max="4" width="20.5546875" bestFit="1" customWidth="1"/>
    <col min="5" max="5" width="8" bestFit="1" customWidth="1"/>
    <col min="6" max="6" width="21.5546875" bestFit="1" customWidth="1"/>
    <col min="7" max="7" width="11.44140625" bestFit="1" customWidth="1"/>
    <col min="8" max="8" width="18.6640625" bestFit="1" customWidth="1"/>
    <col min="9" max="9" width="8" bestFit="1" customWidth="1"/>
    <col min="10" max="10" width="20.33203125" bestFit="1" customWidth="1"/>
    <col min="11" max="11" width="8" bestFit="1" customWidth="1"/>
    <col min="12" max="12" width="18.109375" bestFit="1" customWidth="1"/>
    <col min="13" max="13" width="8" bestFit="1" customWidth="1"/>
    <col min="14" max="14" width="18.88671875" bestFit="1" customWidth="1"/>
    <col min="15" max="15" width="8" bestFit="1" customWidth="1"/>
    <col min="16" max="16" width="18.88671875" bestFit="1" customWidth="1"/>
    <col min="17" max="17" width="89.33203125" customWidth="1"/>
    <col min="18" max="18" width="15" bestFit="1" customWidth="1"/>
    <col min="19" max="19" width="55.44140625" bestFit="1" customWidth="1"/>
    <col min="20" max="20" width="38.109375" bestFit="1" customWidth="1"/>
  </cols>
  <sheetData>
    <row r="1" spans="2:20" ht="24" thickBot="1" x14ac:dyDescent="0.5">
      <c r="B1" s="108" t="s">
        <v>320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2:20" ht="21.6" thickTop="1" x14ac:dyDescent="0.4">
      <c r="B2" s="110" t="str">
        <f>"Side
("&amp;COUNTA(B5:B60)&amp;" entries)"</f>
        <v>Side
(38 entries)</v>
      </c>
      <c r="C2" s="113" t="s">
        <v>57</v>
      </c>
      <c r="D2" s="114"/>
      <c r="E2" s="114"/>
      <c r="F2" s="114"/>
      <c r="G2" s="114"/>
      <c r="H2" s="115"/>
      <c r="I2" s="113" t="s">
        <v>58</v>
      </c>
      <c r="J2" s="114"/>
      <c r="K2" s="114"/>
      <c r="L2" s="114"/>
      <c r="M2" s="116" t="s">
        <v>59</v>
      </c>
      <c r="N2" s="117"/>
      <c r="O2" s="117"/>
      <c r="P2" s="118"/>
    </row>
    <row r="3" spans="2:20" ht="15.6" customHeight="1" x14ac:dyDescent="0.3">
      <c r="B3" s="111"/>
      <c r="C3" s="105" t="s">
        <v>60</v>
      </c>
      <c r="D3" s="106"/>
      <c r="E3" s="106" t="s">
        <v>61</v>
      </c>
      <c r="F3" s="106"/>
      <c r="G3" s="119" t="s">
        <v>62</v>
      </c>
      <c r="H3" s="104"/>
      <c r="I3" s="104" t="s">
        <v>60</v>
      </c>
      <c r="J3" s="105"/>
      <c r="K3" s="106" t="s">
        <v>62</v>
      </c>
      <c r="L3" s="120"/>
      <c r="M3" s="104" t="s">
        <v>63</v>
      </c>
      <c r="N3" s="105"/>
      <c r="O3" s="106" t="s">
        <v>64</v>
      </c>
      <c r="P3" s="107"/>
    </row>
    <row r="4" spans="2:20" ht="16.2" thickBot="1" x14ac:dyDescent="0.35">
      <c r="B4" s="112"/>
      <c r="C4" s="50" t="s">
        <v>65</v>
      </c>
      <c r="D4" s="51" t="s">
        <v>66</v>
      </c>
      <c r="E4" s="52" t="s">
        <v>65</v>
      </c>
      <c r="F4" s="51" t="s">
        <v>66</v>
      </c>
      <c r="G4" s="52" t="s">
        <v>65</v>
      </c>
      <c r="H4" s="53" t="s">
        <v>66</v>
      </c>
      <c r="I4" s="50" t="s">
        <v>65</v>
      </c>
      <c r="J4" s="51" t="s">
        <v>66</v>
      </c>
      <c r="K4" s="52" t="s">
        <v>65</v>
      </c>
      <c r="L4" s="54" t="s">
        <v>66</v>
      </c>
      <c r="M4" s="50" t="s">
        <v>65</v>
      </c>
      <c r="N4" s="51" t="s">
        <v>66</v>
      </c>
      <c r="O4" s="52" t="s">
        <v>65</v>
      </c>
      <c r="P4" s="55" t="s">
        <v>66</v>
      </c>
      <c r="Q4" s="56" t="s">
        <v>67</v>
      </c>
      <c r="R4" s="57" t="s">
        <v>68</v>
      </c>
      <c r="S4" s="56" t="s">
        <v>32</v>
      </c>
      <c r="T4" s="57" t="s">
        <v>33</v>
      </c>
    </row>
    <row r="5" spans="2:20" ht="14.4" x14ac:dyDescent="0.3">
      <c r="B5" s="68" t="s">
        <v>10</v>
      </c>
      <c r="C5" s="69">
        <v>64743</v>
      </c>
      <c r="D5" s="70" t="s">
        <v>310</v>
      </c>
      <c r="E5" s="71">
        <v>43544</v>
      </c>
      <c r="F5" s="70" t="s">
        <v>70</v>
      </c>
      <c r="G5" s="71">
        <v>41867</v>
      </c>
      <c r="H5" s="72" t="s">
        <v>97</v>
      </c>
      <c r="I5" s="69">
        <v>601031</v>
      </c>
      <c r="J5" s="70" t="s">
        <v>98</v>
      </c>
      <c r="K5" s="71">
        <v>73973</v>
      </c>
      <c r="L5" s="72" t="s">
        <v>99</v>
      </c>
      <c r="M5" s="73"/>
      <c r="N5" s="74"/>
      <c r="O5" s="71"/>
      <c r="P5" s="72"/>
      <c r="Q5" t="str">
        <f>IF(M5="",D5&amp;", "&amp;F5&amp;", "&amp;H5&amp;", "&amp;J5&amp;", "&amp;L5&amp;" ("&amp;R5&amp;")",D5&amp;", "&amp;F5&amp;", "&amp;H5&amp;", "&amp;J5&amp;", "&amp;L5&amp;", "&amp;N5&amp;" ("&amp;R5&amp;")")</f>
        <v>G Steyn, M Eksteen, Estelle Pretorius, Kaila Steyn, Puleng Mraji (Bellville )</v>
      </c>
      <c r="R5" t="str">
        <f>LEFT(B5,FIND("[",SUBSTITUTE(B5," ","[",LEN(B5)-LEN(SUBSTITUTE(B5," ",""))),1))</f>
        <v xml:space="preserve">Bellville </v>
      </c>
      <c r="S5" t="str">
        <f>D5&amp;", "&amp;F5&amp;"; "&amp;H5</f>
        <v>G Steyn, M Eksteen; Estelle Pretorius</v>
      </c>
      <c r="T5" t="str">
        <f>J5&amp;", "&amp;L5</f>
        <v>Kaila Steyn, Puleng Mraji</v>
      </c>
    </row>
    <row r="6" spans="2:20" ht="14.4" x14ac:dyDescent="0.3">
      <c r="B6" s="75" t="s">
        <v>11</v>
      </c>
      <c r="C6" s="76">
        <v>77109</v>
      </c>
      <c r="D6" s="77" t="s">
        <v>100</v>
      </c>
      <c r="E6" s="76">
        <v>75149</v>
      </c>
      <c r="F6" s="77" t="s">
        <v>101</v>
      </c>
      <c r="G6" s="78">
        <v>80811</v>
      </c>
      <c r="H6" s="77" t="s">
        <v>102</v>
      </c>
      <c r="I6" s="80">
        <v>37927</v>
      </c>
      <c r="J6" s="77" t="s">
        <v>103</v>
      </c>
      <c r="K6" s="78">
        <v>80809</v>
      </c>
      <c r="L6" s="79" t="s">
        <v>104</v>
      </c>
      <c r="M6" s="76"/>
      <c r="N6" s="77"/>
      <c r="O6" s="78"/>
      <c r="P6" s="79"/>
      <c r="Q6" t="str">
        <f t="shared" ref="Q6:Q42" si="0">IF(M6="",D6&amp;", "&amp;F6&amp;", "&amp;H6&amp;", "&amp;J6&amp;", "&amp;L6&amp;" ("&amp;R6&amp;")",D6&amp;", "&amp;F6&amp;", "&amp;H6&amp;", "&amp;J6&amp;", "&amp;L6&amp;", "&amp;N6&amp;" ("&amp;R6&amp;")")</f>
        <v>Maureen George, Ann Symmonds, Karen vd Merwe, P Gordon, Marlen Kitching (Bergvliet )</v>
      </c>
      <c r="R6" t="str">
        <f t="shared" ref="R6:R42" si="1">LEFT(B6,FIND("[",SUBSTITUTE(B6," ","[",LEN(B6)-LEN(SUBSTITUTE(B6," ",""))),1))</f>
        <v xml:space="preserve">Bergvliet </v>
      </c>
      <c r="S6" t="str">
        <f t="shared" ref="S6:S42" si="2">D6&amp;", "&amp;F6&amp;"; "&amp;H6</f>
        <v>Maureen George, Ann Symmonds; Karen vd Merwe</v>
      </c>
      <c r="T6" t="str">
        <f t="shared" ref="T6:T42" si="3">J6&amp;", "&amp;L6</f>
        <v>P Gordon, Marlen Kitching</v>
      </c>
    </row>
    <row r="7" spans="2:20" ht="14.4" x14ac:dyDescent="0.3">
      <c r="B7" s="75" t="s">
        <v>105</v>
      </c>
      <c r="C7" s="76">
        <v>77408</v>
      </c>
      <c r="D7" s="77" t="s">
        <v>106</v>
      </c>
      <c r="E7" s="76">
        <v>76946</v>
      </c>
      <c r="F7" s="77" t="s">
        <v>107</v>
      </c>
      <c r="G7" s="78">
        <v>78621</v>
      </c>
      <c r="H7" s="77" t="s">
        <v>108</v>
      </c>
      <c r="I7" s="80">
        <v>77407</v>
      </c>
      <c r="J7" s="77" t="s">
        <v>109</v>
      </c>
      <c r="K7" s="78">
        <v>77267</v>
      </c>
      <c r="L7" s="79" t="s">
        <v>110</v>
      </c>
      <c r="M7" s="76"/>
      <c r="N7" s="77"/>
      <c r="O7" s="78"/>
      <c r="P7" s="79"/>
      <c r="Q7" t="str">
        <f t="shared" si="0"/>
        <v>M Williams, A Byrne, K Turner, S Scholtz, K Smocilac (Constantia )</v>
      </c>
      <c r="R7" t="str">
        <f t="shared" si="1"/>
        <v xml:space="preserve">Constantia </v>
      </c>
      <c r="S7" t="str">
        <f t="shared" si="2"/>
        <v>M Williams, A Byrne; K Turner</v>
      </c>
      <c r="T7" t="str">
        <f t="shared" si="3"/>
        <v>S Scholtz, K Smocilac</v>
      </c>
    </row>
    <row r="8" spans="2:20" ht="14.4" x14ac:dyDescent="0.3">
      <c r="B8" s="75" t="s">
        <v>111</v>
      </c>
      <c r="C8" s="76">
        <v>53297</v>
      </c>
      <c r="D8" s="77" t="s">
        <v>112</v>
      </c>
      <c r="E8" s="76">
        <v>70769</v>
      </c>
      <c r="F8" s="77" t="s">
        <v>113</v>
      </c>
      <c r="G8" s="78">
        <v>67466</v>
      </c>
      <c r="H8" s="77" t="s">
        <v>114</v>
      </c>
      <c r="I8" s="80">
        <v>26652</v>
      </c>
      <c r="J8" s="77" t="s">
        <v>115</v>
      </c>
      <c r="K8" s="78">
        <v>26446</v>
      </c>
      <c r="L8" s="79" t="s">
        <v>116</v>
      </c>
      <c r="M8" s="76"/>
      <c r="N8" s="77"/>
      <c r="O8" s="78"/>
      <c r="P8" s="79"/>
      <c r="Q8" t="str">
        <f t="shared" ref="Q8" si="4">IF(M8="",D8&amp;", "&amp;F8&amp;", "&amp;H8&amp;", "&amp;J8&amp;", "&amp;L8&amp;" ("&amp;R8&amp;")",D8&amp;", "&amp;F8&amp;", "&amp;H8&amp;", "&amp;J8&amp;", "&amp;L8&amp;", "&amp;N8&amp;" ("&amp;R8&amp;")")</f>
        <v>R Pietersen, B Rous, K Redman, D Edwards, L Clark (Constantia )</v>
      </c>
      <c r="R8" t="str">
        <f t="shared" ref="R8" si="5">LEFT(B8,FIND("[",SUBSTITUTE(B8," ","[",LEN(B8)-LEN(SUBSTITUTE(B8," ",""))),1))</f>
        <v xml:space="preserve">Constantia </v>
      </c>
      <c r="S8" t="str">
        <f t="shared" ref="S8" si="6">D8&amp;", "&amp;F8&amp;"; "&amp;H8</f>
        <v>R Pietersen, B Rous; K Redman</v>
      </c>
      <c r="T8" t="str">
        <f t="shared" ref="T8" si="7">J8&amp;", "&amp;L8</f>
        <v>D Edwards, L Clark</v>
      </c>
    </row>
    <row r="9" spans="2:20" ht="14.4" x14ac:dyDescent="0.3">
      <c r="B9" s="75" t="s">
        <v>299</v>
      </c>
      <c r="C9" s="76">
        <v>19957</v>
      </c>
      <c r="D9" s="77" t="s">
        <v>300</v>
      </c>
      <c r="E9" s="76">
        <v>69631</v>
      </c>
      <c r="F9" s="77" t="s">
        <v>301</v>
      </c>
      <c r="G9" s="78">
        <v>76272</v>
      </c>
      <c r="H9" s="77" t="s">
        <v>302</v>
      </c>
      <c r="I9" s="80">
        <v>69441</v>
      </c>
      <c r="J9" s="77" t="s">
        <v>303</v>
      </c>
      <c r="K9" s="78">
        <v>77340</v>
      </c>
      <c r="L9" s="79" t="s">
        <v>304</v>
      </c>
      <c r="M9" s="76"/>
      <c r="N9" s="77"/>
      <c r="O9" s="78"/>
      <c r="P9" s="79"/>
      <c r="Q9" t="str">
        <f t="shared" si="0"/>
        <v>L vd Sandt, A Vaughan, C Minnaar, B Smith, G Pickering (Constantia )</v>
      </c>
      <c r="R9" t="str">
        <f t="shared" si="1"/>
        <v xml:space="preserve">Constantia </v>
      </c>
      <c r="S9" t="str">
        <f t="shared" si="2"/>
        <v>L vd Sandt, A Vaughan; C Minnaar</v>
      </c>
      <c r="T9" t="str">
        <f t="shared" si="3"/>
        <v>B Smith, G Pickering</v>
      </c>
    </row>
    <row r="10" spans="2:20" ht="14.4" x14ac:dyDescent="0.3">
      <c r="B10" s="75" t="s">
        <v>7</v>
      </c>
      <c r="C10" s="76">
        <v>27016</v>
      </c>
      <c r="D10" s="77" t="s">
        <v>117</v>
      </c>
      <c r="E10" s="76">
        <v>31163</v>
      </c>
      <c r="F10" s="77" t="s">
        <v>118</v>
      </c>
      <c r="G10" s="78">
        <v>68820</v>
      </c>
      <c r="H10" s="77" t="s">
        <v>119</v>
      </c>
      <c r="I10" s="80">
        <v>58481</v>
      </c>
      <c r="J10" s="77" t="s">
        <v>120</v>
      </c>
      <c r="K10" s="78">
        <v>58711</v>
      </c>
      <c r="L10" s="79" t="s">
        <v>121</v>
      </c>
      <c r="M10" s="76"/>
      <c r="N10" s="77"/>
      <c r="O10" s="78"/>
      <c r="P10" s="79"/>
      <c r="Q10" t="str">
        <f t="shared" si="0"/>
        <v>M v Zyl, K van Noort, A de Wet, A Buys, D Phillips (Durbanville )</v>
      </c>
      <c r="R10" t="str">
        <f t="shared" si="1"/>
        <v xml:space="preserve">Durbanville </v>
      </c>
      <c r="S10" t="str">
        <f t="shared" si="2"/>
        <v>M v Zyl, K van Noort; A de Wet</v>
      </c>
      <c r="T10" t="str">
        <f t="shared" si="3"/>
        <v>A Buys, D Phillips</v>
      </c>
    </row>
    <row r="11" spans="2:20" ht="14.4" x14ac:dyDescent="0.3">
      <c r="B11" s="75" t="s">
        <v>12</v>
      </c>
      <c r="C11" s="76">
        <v>48971</v>
      </c>
      <c r="D11" s="77" t="s">
        <v>122</v>
      </c>
      <c r="E11" s="76">
        <v>2418</v>
      </c>
      <c r="F11" s="77" t="s">
        <v>123</v>
      </c>
      <c r="G11" s="78">
        <v>59890</v>
      </c>
      <c r="H11" s="77" t="s">
        <v>124</v>
      </c>
      <c r="I11" s="80">
        <v>26915</v>
      </c>
      <c r="J11" s="77" t="s">
        <v>125</v>
      </c>
      <c r="K11" s="78">
        <v>54547</v>
      </c>
      <c r="L11" s="79" t="s">
        <v>126</v>
      </c>
      <c r="M11" s="76"/>
      <c r="N11" s="77"/>
      <c r="O11" s="78"/>
      <c r="P11" s="79"/>
      <c r="Q11" t="str">
        <f t="shared" si="0"/>
        <v>G Pitcher, M Osmond, C Gordon, L Maritz, N Hogan (Durbanville )</v>
      </c>
      <c r="R11" t="str">
        <f t="shared" si="1"/>
        <v xml:space="preserve">Durbanville </v>
      </c>
      <c r="S11" t="str">
        <f t="shared" si="2"/>
        <v>G Pitcher, M Osmond; C Gordon</v>
      </c>
      <c r="T11" t="str">
        <f t="shared" si="3"/>
        <v>L Maritz, N Hogan</v>
      </c>
    </row>
    <row r="12" spans="2:20" ht="14.4" x14ac:dyDescent="0.3">
      <c r="B12" s="75" t="s">
        <v>13</v>
      </c>
      <c r="C12" s="76">
        <v>21092</v>
      </c>
      <c r="D12" s="77" t="s">
        <v>127</v>
      </c>
      <c r="E12" s="76">
        <v>63775</v>
      </c>
      <c r="F12" s="77" t="s">
        <v>128</v>
      </c>
      <c r="G12" s="78">
        <v>72367</v>
      </c>
      <c r="H12" s="77" t="s">
        <v>129</v>
      </c>
      <c r="I12" s="80">
        <v>44267</v>
      </c>
      <c r="J12" s="77" t="s">
        <v>130</v>
      </c>
      <c r="K12" s="78">
        <v>69372</v>
      </c>
      <c r="L12" s="79" t="s">
        <v>131</v>
      </c>
      <c r="M12" s="76"/>
      <c r="N12" s="77"/>
      <c r="O12" s="78"/>
      <c r="P12" s="79"/>
      <c r="Q12" t="str">
        <f t="shared" si="0"/>
        <v>B Clarke, D Harland, A Steyn, K Kiely, J vd Merwe (Durbanville )</v>
      </c>
      <c r="R12" t="str">
        <f t="shared" si="1"/>
        <v xml:space="preserve">Durbanville </v>
      </c>
      <c r="S12" t="str">
        <f t="shared" si="2"/>
        <v>B Clarke, D Harland; A Steyn</v>
      </c>
      <c r="T12" t="str">
        <f t="shared" si="3"/>
        <v>K Kiely, J vd Merwe</v>
      </c>
    </row>
    <row r="13" spans="2:20" ht="14.4" x14ac:dyDescent="0.3">
      <c r="B13" s="75" t="s">
        <v>14</v>
      </c>
      <c r="C13" s="76">
        <v>29925</v>
      </c>
      <c r="D13" s="77" t="s">
        <v>136</v>
      </c>
      <c r="E13" s="76">
        <v>60277</v>
      </c>
      <c r="F13" s="77" t="s">
        <v>132</v>
      </c>
      <c r="G13" s="78">
        <v>56241</v>
      </c>
      <c r="H13" s="77" t="s">
        <v>134</v>
      </c>
      <c r="I13" s="80">
        <v>49786</v>
      </c>
      <c r="J13" s="77" t="s">
        <v>135</v>
      </c>
      <c r="K13" s="78">
        <v>61676</v>
      </c>
      <c r="L13" s="79" t="s">
        <v>133</v>
      </c>
      <c r="M13" s="76"/>
      <c r="N13" s="77"/>
      <c r="O13" s="78"/>
      <c r="P13" s="79"/>
      <c r="Q13" t="str">
        <f t="shared" si="0"/>
        <v>L Johnson, D Kotze, V Smith, L Cannone, C Karstel (Durbanville )</v>
      </c>
      <c r="R13" t="str">
        <f t="shared" si="1"/>
        <v xml:space="preserve">Durbanville </v>
      </c>
      <c r="S13" t="str">
        <f t="shared" si="2"/>
        <v>L Johnson, D Kotze; V Smith</v>
      </c>
      <c r="T13" t="str">
        <f t="shared" si="3"/>
        <v>L Cannone, C Karstel</v>
      </c>
    </row>
    <row r="14" spans="2:20" ht="14.4" x14ac:dyDescent="0.3">
      <c r="B14" s="75" t="s">
        <v>15</v>
      </c>
      <c r="C14" s="76">
        <v>45737</v>
      </c>
      <c r="D14" s="77" t="s">
        <v>137</v>
      </c>
      <c r="E14" s="76">
        <v>68816</v>
      </c>
      <c r="F14" s="77" t="s">
        <v>138</v>
      </c>
      <c r="G14" s="78">
        <v>38816</v>
      </c>
      <c r="H14" s="77" t="s">
        <v>139</v>
      </c>
      <c r="I14" s="80">
        <v>64474</v>
      </c>
      <c r="J14" s="77" t="s">
        <v>140</v>
      </c>
      <c r="K14" s="78">
        <v>701557</v>
      </c>
      <c r="L14" s="79" t="s">
        <v>141</v>
      </c>
      <c r="M14" s="76"/>
      <c r="N14" s="77"/>
      <c r="O14" s="78"/>
      <c r="P14" s="79"/>
      <c r="Q14" t="str">
        <f t="shared" si="0"/>
        <v>L Malan, J Mills, A Olivier, L Pretorius, C Pretorius (Durbanville )</v>
      </c>
      <c r="R14" t="str">
        <f t="shared" si="1"/>
        <v xml:space="preserve">Durbanville </v>
      </c>
      <c r="S14" t="str">
        <f t="shared" si="2"/>
        <v>L Malan, J Mills; A Olivier</v>
      </c>
      <c r="T14" t="str">
        <f t="shared" si="3"/>
        <v>L Pretorius, C Pretorius</v>
      </c>
    </row>
    <row r="15" spans="2:20" ht="14.4" x14ac:dyDescent="0.3">
      <c r="B15" s="75" t="s">
        <v>16</v>
      </c>
      <c r="C15" s="76">
        <v>33515</v>
      </c>
      <c r="D15" s="77" t="s">
        <v>142</v>
      </c>
      <c r="E15" s="76">
        <v>52104</v>
      </c>
      <c r="F15" s="77" t="s">
        <v>143</v>
      </c>
      <c r="G15" s="78">
        <v>61265</v>
      </c>
      <c r="H15" s="77" t="s">
        <v>146</v>
      </c>
      <c r="I15" s="80">
        <v>60340</v>
      </c>
      <c r="J15" s="77" t="s">
        <v>145</v>
      </c>
      <c r="K15" s="78">
        <v>69995</v>
      </c>
      <c r="L15" s="79" t="s">
        <v>144</v>
      </c>
      <c r="M15" s="76"/>
      <c r="N15" s="77"/>
      <c r="O15" s="78"/>
      <c r="P15" s="79"/>
      <c r="Q15" t="str">
        <f t="shared" si="0"/>
        <v>E Petzer, D Kidd, D McConnell, O du Rand, J Bradbury (Edgemead )</v>
      </c>
      <c r="R15" t="str">
        <f t="shared" si="1"/>
        <v xml:space="preserve">Edgemead </v>
      </c>
      <c r="S15" t="str">
        <f t="shared" si="2"/>
        <v>E Petzer, D Kidd; D McConnell</v>
      </c>
      <c r="T15" t="str">
        <f t="shared" si="3"/>
        <v>O du Rand, J Bradbury</v>
      </c>
    </row>
    <row r="16" spans="2:20" ht="14.4" x14ac:dyDescent="0.3">
      <c r="B16" s="75" t="s">
        <v>9</v>
      </c>
      <c r="C16" s="76">
        <v>56097</v>
      </c>
      <c r="D16" s="77" t="s">
        <v>147</v>
      </c>
      <c r="E16" s="76">
        <v>67451</v>
      </c>
      <c r="F16" s="77" t="s">
        <v>148</v>
      </c>
      <c r="G16" s="78">
        <v>72246</v>
      </c>
      <c r="H16" s="77" t="s">
        <v>149</v>
      </c>
      <c r="I16" s="80">
        <v>21749</v>
      </c>
      <c r="J16" s="77" t="s">
        <v>150</v>
      </c>
      <c r="K16" s="78">
        <v>72249</v>
      </c>
      <c r="L16" s="79" t="s">
        <v>151</v>
      </c>
      <c r="M16" s="76"/>
      <c r="N16" s="77"/>
      <c r="O16" s="78"/>
      <c r="P16" s="79"/>
      <c r="Q16" t="str">
        <f t="shared" si="0"/>
        <v>C Pollard, E Lewis, V Brink, N Ascaray, B Verwy (Edgemead )</v>
      </c>
      <c r="R16" t="str">
        <f t="shared" si="1"/>
        <v xml:space="preserve">Edgemead </v>
      </c>
      <c r="S16" t="str">
        <f t="shared" si="2"/>
        <v>C Pollard, E Lewis; V Brink</v>
      </c>
      <c r="T16" t="str">
        <f t="shared" si="3"/>
        <v>N Ascaray, B Verwy</v>
      </c>
    </row>
    <row r="17" spans="2:20" ht="14.4" x14ac:dyDescent="0.3">
      <c r="B17" s="75" t="s">
        <v>17</v>
      </c>
      <c r="C17" s="76">
        <v>61316</v>
      </c>
      <c r="D17" s="77" t="s">
        <v>152</v>
      </c>
      <c r="E17" s="76">
        <v>80967</v>
      </c>
      <c r="F17" s="77" t="s">
        <v>153</v>
      </c>
      <c r="G17" s="78">
        <v>75438</v>
      </c>
      <c r="H17" s="77" t="s">
        <v>154</v>
      </c>
      <c r="I17" s="80">
        <v>37328</v>
      </c>
      <c r="J17" s="77" t="s">
        <v>155</v>
      </c>
      <c r="K17" s="78">
        <v>27108</v>
      </c>
      <c r="L17" s="79" t="s">
        <v>156</v>
      </c>
      <c r="M17" s="76"/>
      <c r="N17" s="77"/>
      <c r="O17" s="78"/>
      <c r="P17" s="79"/>
      <c r="Q17" t="str">
        <f t="shared" si="0"/>
        <v>F Price, A Gain, L Besener, A Richie, E Gray (Edgemead )</v>
      </c>
      <c r="R17" t="str">
        <f t="shared" si="1"/>
        <v xml:space="preserve">Edgemead </v>
      </c>
      <c r="S17" t="str">
        <f t="shared" si="2"/>
        <v>F Price, A Gain; L Besener</v>
      </c>
      <c r="T17" t="str">
        <f t="shared" si="3"/>
        <v>A Richie, E Gray</v>
      </c>
    </row>
    <row r="18" spans="2:20" ht="14.4" x14ac:dyDescent="0.3">
      <c r="B18" s="75" t="s">
        <v>87</v>
      </c>
      <c r="C18" s="76">
        <v>39744</v>
      </c>
      <c r="D18" s="77" t="s">
        <v>157</v>
      </c>
      <c r="E18" s="76">
        <v>45697</v>
      </c>
      <c r="F18" s="77" t="s">
        <v>158</v>
      </c>
      <c r="G18" s="78">
        <v>68794</v>
      </c>
      <c r="H18" s="77" t="s">
        <v>311</v>
      </c>
      <c r="I18" s="80">
        <v>37661</v>
      </c>
      <c r="J18" s="77" t="s">
        <v>159</v>
      </c>
      <c r="K18" s="78">
        <v>68802</v>
      </c>
      <c r="L18" s="79" t="s">
        <v>160</v>
      </c>
      <c r="M18" s="76"/>
      <c r="N18" s="77"/>
      <c r="O18" s="78"/>
      <c r="P18" s="79"/>
      <c r="Q18" t="str">
        <f t="shared" si="0"/>
        <v>K Kent, A Ranft, L Moss, M Lancaster, L de Walder (Fish Hoek )</v>
      </c>
      <c r="R18" t="str">
        <f t="shared" si="1"/>
        <v xml:space="preserve">Fish Hoek </v>
      </c>
      <c r="S18" t="str">
        <f t="shared" si="2"/>
        <v>K Kent, A Ranft; L Moss</v>
      </c>
      <c r="T18" t="str">
        <f t="shared" si="3"/>
        <v>M Lancaster, L de Walder</v>
      </c>
    </row>
    <row r="19" spans="2:20" ht="14.4" x14ac:dyDescent="0.3">
      <c r="B19" s="75" t="s">
        <v>88</v>
      </c>
      <c r="C19" s="76">
        <v>62630</v>
      </c>
      <c r="D19" s="77" t="s">
        <v>161</v>
      </c>
      <c r="E19" s="76">
        <v>71273</v>
      </c>
      <c r="F19" s="77" t="s">
        <v>165</v>
      </c>
      <c r="G19" s="78">
        <v>78760</v>
      </c>
      <c r="H19" s="77" t="s">
        <v>163</v>
      </c>
      <c r="I19" s="80">
        <v>26372</v>
      </c>
      <c r="J19" s="77" t="s">
        <v>164</v>
      </c>
      <c r="K19" s="78">
        <v>72452</v>
      </c>
      <c r="L19" s="79" t="s">
        <v>166</v>
      </c>
      <c r="M19" s="76">
        <v>27496</v>
      </c>
      <c r="N19" s="77" t="s">
        <v>162</v>
      </c>
      <c r="O19" s="78"/>
      <c r="P19" s="79"/>
      <c r="Q19" t="str">
        <f t="shared" si="0"/>
        <v>H Jonker, S Peters, I Berman, A Saven, A Berkowitz, N Scott (Fresnaye )</v>
      </c>
      <c r="R19" t="str">
        <f t="shared" si="1"/>
        <v xml:space="preserve">Fresnaye </v>
      </c>
      <c r="S19" t="str">
        <f t="shared" si="2"/>
        <v>H Jonker, S Peters; I Berman</v>
      </c>
      <c r="T19" t="str">
        <f t="shared" si="3"/>
        <v>A Saven, A Berkowitz</v>
      </c>
    </row>
    <row r="20" spans="2:20" ht="14.4" x14ac:dyDescent="0.3">
      <c r="B20" s="75" t="s">
        <v>18</v>
      </c>
      <c r="C20" s="76">
        <v>27642</v>
      </c>
      <c r="D20" s="77" t="s">
        <v>167</v>
      </c>
      <c r="E20" s="76">
        <v>79025</v>
      </c>
      <c r="F20" s="77" t="s">
        <v>168</v>
      </c>
      <c r="G20" s="78">
        <v>55148</v>
      </c>
      <c r="H20" s="77" t="s">
        <v>305</v>
      </c>
      <c r="I20" s="80">
        <v>71749</v>
      </c>
      <c r="J20" s="77" t="s">
        <v>169</v>
      </c>
      <c r="K20" s="78">
        <v>26347</v>
      </c>
      <c r="L20" s="79" t="s">
        <v>170</v>
      </c>
      <c r="M20" s="76"/>
      <c r="N20" s="77"/>
      <c r="O20" s="78"/>
      <c r="P20" s="79"/>
      <c r="Q20" t="str">
        <f t="shared" si="0"/>
        <v>T Saunders, K Rauwerdink, M du Rand, E Ferreira, E Maisel (Glen CC )</v>
      </c>
      <c r="R20" t="str">
        <f t="shared" si="1"/>
        <v xml:space="preserve">Glen CC </v>
      </c>
      <c r="S20" t="str">
        <f t="shared" si="2"/>
        <v>T Saunders, K Rauwerdink; M du Rand</v>
      </c>
      <c r="T20" t="str">
        <f t="shared" si="3"/>
        <v>E Ferreira, E Maisel</v>
      </c>
    </row>
    <row r="21" spans="2:20" ht="14.4" x14ac:dyDescent="0.3">
      <c r="B21" s="75" t="s">
        <v>19</v>
      </c>
      <c r="C21" s="76">
        <v>64590</v>
      </c>
      <c r="D21" s="77" t="s">
        <v>89</v>
      </c>
      <c r="E21" s="76">
        <v>62561</v>
      </c>
      <c r="F21" s="77" t="s">
        <v>171</v>
      </c>
      <c r="G21" s="78">
        <v>40623</v>
      </c>
      <c r="H21" s="77" t="s">
        <v>172</v>
      </c>
      <c r="I21" s="80">
        <v>39775</v>
      </c>
      <c r="J21" s="77" t="s">
        <v>173</v>
      </c>
      <c r="K21" s="78">
        <v>28324</v>
      </c>
      <c r="L21" s="79" t="s">
        <v>174</v>
      </c>
      <c r="M21" s="76">
        <v>50626</v>
      </c>
      <c r="N21" s="77" t="s">
        <v>312</v>
      </c>
      <c r="O21" s="78"/>
      <c r="P21" s="79"/>
      <c r="Q21" t="str">
        <f t="shared" si="0"/>
        <v>M Louw, C Cowan, C Bryant, A Scheepers, J Huisamen, A Woolf (Goodwood )</v>
      </c>
      <c r="R21" t="str">
        <f t="shared" si="1"/>
        <v xml:space="preserve">Goodwood </v>
      </c>
      <c r="S21" t="str">
        <f t="shared" si="2"/>
        <v>M Louw, C Cowan; C Bryant</v>
      </c>
      <c r="T21" t="str">
        <f t="shared" si="3"/>
        <v>A Scheepers, J Huisamen</v>
      </c>
    </row>
    <row r="22" spans="2:20" ht="14.4" x14ac:dyDescent="0.3">
      <c r="B22" s="75" t="s">
        <v>20</v>
      </c>
      <c r="C22" s="76">
        <v>58645</v>
      </c>
      <c r="D22" s="77" t="s">
        <v>175</v>
      </c>
      <c r="E22" s="76">
        <v>44266</v>
      </c>
      <c r="F22" s="77" t="s">
        <v>176</v>
      </c>
      <c r="G22" s="78">
        <v>44269</v>
      </c>
      <c r="H22" s="77" t="s">
        <v>177</v>
      </c>
      <c r="I22" s="80">
        <v>61060</v>
      </c>
      <c r="J22" s="77" t="s">
        <v>306</v>
      </c>
      <c r="K22" s="78">
        <v>76904</v>
      </c>
      <c r="L22" s="79" t="s">
        <v>178</v>
      </c>
      <c r="M22" s="76"/>
      <c r="N22" s="77"/>
      <c r="O22" s="78"/>
      <c r="P22" s="79"/>
      <c r="Q22" t="str">
        <f>IF(M22="",D22&amp;", "&amp;F22&amp;", "&amp;H22&amp;", "&amp;J22&amp;", "&amp;L22&amp;" ("&amp;R22&amp;")",D22&amp;", "&amp;F22&amp;", "&amp;H22&amp;", "&amp;J22&amp;", "&amp;L22&amp;", "&amp;N22&amp;" ("&amp;R22&amp;")")</f>
        <v>F Vilakaza-Alberts, W Stofberg, A Nunes, C Bradley, H Havenga (Goodwood )</v>
      </c>
      <c r="R22" t="str">
        <f t="shared" si="1"/>
        <v xml:space="preserve">Goodwood </v>
      </c>
      <c r="S22" t="str">
        <f t="shared" si="2"/>
        <v>F Vilakaza-Alberts, W Stofberg; A Nunes</v>
      </c>
      <c r="T22" t="str">
        <f t="shared" si="3"/>
        <v>C Bradley, H Havenga</v>
      </c>
    </row>
    <row r="23" spans="2:20" ht="14.4" x14ac:dyDescent="0.3">
      <c r="B23" s="75" t="s">
        <v>21</v>
      </c>
      <c r="C23" s="76">
        <v>73284</v>
      </c>
      <c r="D23" s="77" t="s">
        <v>179</v>
      </c>
      <c r="E23" s="76">
        <v>72460</v>
      </c>
      <c r="F23" s="77" t="s">
        <v>180</v>
      </c>
      <c r="G23" s="78">
        <v>71607</v>
      </c>
      <c r="H23" s="77" t="s">
        <v>181</v>
      </c>
      <c r="I23" s="80">
        <v>53296</v>
      </c>
      <c r="J23" s="77" t="s">
        <v>182</v>
      </c>
      <c r="K23" s="78">
        <v>53107</v>
      </c>
      <c r="L23" s="79" t="s">
        <v>183</v>
      </c>
      <c r="M23" s="76"/>
      <c r="N23" s="77"/>
      <c r="O23" s="78"/>
      <c r="P23" s="79"/>
      <c r="Q23" t="str">
        <f>IF(M23="",D23&amp;", "&amp;F23&amp;", "&amp;H23&amp;", "&amp;J23&amp;", "&amp;L23&amp;" ("&amp;R23&amp;")",D23&amp;", "&amp;F23&amp;", "&amp;H23&amp;", "&amp;J23&amp;", "&amp;L23&amp;", "&amp;N23&amp;" ("&amp;R23&amp;")")</f>
        <v>M Brits, S van Huyssteen, M Knoetze, T Bright, C Marshall (Gordon's Bay )</v>
      </c>
      <c r="R23" t="str">
        <f t="shared" si="1"/>
        <v xml:space="preserve">Gordon's Bay </v>
      </c>
      <c r="S23" t="str">
        <f t="shared" si="2"/>
        <v>M Brits, S van Huyssteen; M Knoetze</v>
      </c>
      <c r="T23" t="str">
        <f t="shared" si="3"/>
        <v>T Bright, C Marshall</v>
      </c>
    </row>
    <row r="24" spans="2:20" ht="14.4" x14ac:dyDescent="0.3">
      <c r="B24" s="75" t="s">
        <v>184</v>
      </c>
      <c r="C24" s="76">
        <v>39859</v>
      </c>
      <c r="D24" s="77" t="s">
        <v>185</v>
      </c>
      <c r="E24" s="76">
        <v>73349</v>
      </c>
      <c r="F24" s="77" t="s">
        <v>186</v>
      </c>
      <c r="G24" s="78">
        <v>80545</v>
      </c>
      <c r="H24" s="77" t="s">
        <v>187</v>
      </c>
      <c r="I24" s="80">
        <v>4563</v>
      </c>
      <c r="J24" s="77" t="s">
        <v>188</v>
      </c>
      <c r="K24" s="78">
        <v>69073</v>
      </c>
      <c r="L24" s="79" t="s">
        <v>189</v>
      </c>
      <c r="M24" s="76"/>
      <c r="N24" s="77"/>
      <c r="O24" s="78"/>
      <c r="P24" s="79"/>
      <c r="Q24" t="str">
        <f t="shared" si="0"/>
        <v>I Britz, D Badenhorst, R Niewoudt, E Kruger, L Peachey (Gordon's Bay )</v>
      </c>
      <c r="R24" t="str">
        <f t="shared" si="1"/>
        <v xml:space="preserve">Gordon's Bay </v>
      </c>
      <c r="S24" t="str">
        <f t="shared" si="2"/>
        <v>I Britz, D Badenhorst; R Niewoudt</v>
      </c>
      <c r="T24" t="str">
        <f t="shared" si="3"/>
        <v>E Kruger, L Peachey</v>
      </c>
    </row>
    <row r="25" spans="2:20" ht="14.4" x14ac:dyDescent="0.3">
      <c r="B25" s="75" t="s">
        <v>22</v>
      </c>
      <c r="C25" s="76">
        <v>68316</v>
      </c>
      <c r="D25" s="77" t="s">
        <v>190</v>
      </c>
      <c r="E25" s="76">
        <v>66550</v>
      </c>
      <c r="F25" s="77" t="s">
        <v>191</v>
      </c>
      <c r="G25" s="78">
        <v>60278</v>
      </c>
      <c r="H25" s="77" t="s">
        <v>192</v>
      </c>
      <c r="I25" s="80">
        <v>70590</v>
      </c>
      <c r="J25" s="77" t="s">
        <v>195</v>
      </c>
      <c r="K25" s="78">
        <v>77828</v>
      </c>
      <c r="L25" s="79" t="s">
        <v>194</v>
      </c>
      <c r="M25" s="76">
        <v>60543</v>
      </c>
      <c r="N25" s="77" t="s">
        <v>307</v>
      </c>
      <c r="O25" s="78"/>
      <c r="P25" s="79"/>
      <c r="Q25" t="str">
        <f t="shared" si="0"/>
        <v>K v Wyk, M Palmer, S Kellner, S Oosthuizen, A Klopper, J Potgieter (Helderberg )</v>
      </c>
      <c r="R25" t="str">
        <f t="shared" si="1"/>
        <v xml:space="preserve">Helderberg </v>
      </c>
      <c r="S25" t="str">
        <f t="shared" si="2"/>
        <v>K v Wyk, M Palmer; S Kellner</v>
      </c>
      <c r="T25" t="str">
        <f t="shared" si="3"/>
        <v>S Oosthuizen, A Klopper</v>
      </c>
    </row>
    <row r="26" spans="2:20" ht="14.4" x14ac:dyDescent="0.3">
      <c r="B26" s="75" t="s">
        <v>23</v>
      </c>
      <c r="C26" s="76">
        <v>17695</v>
      </c>
      <c r="D26" s="77" t="s">
        <v>308</v>
      </c>
      <c r="E26" s="76">
        <v>54596</v>
      </c>
      <c r="F26" s="77" t="s">
        <v>196</v>
      </c>
      <c r="G26" s="78">
        <v>79320</v>
      </c>
      <c r="H26" s="77" t="s">
        <v>309</v>
      </c>
      <c r="I26" s="80">
        <v>31731</v>
      </c>
      <c r="J26" s="77" t="s">
        <v>193</v>
      </c>
      <c r="K26" s="78">
        <v>79133</v>
      </c>
      <c r="L26" s="79" t="s">
        <v>315</v>
      </c>
      <c r="M26" s="76">
        <v>54376</v>
      </c>
      <c r="N26" s="77" t="s">
        <v>197</v>
      </c>
      <c r="O26" s="78"/>
      <c r="P26" s="79"/>
      <c r="Q26" t="str">
        <f t="shared" si="0"/>
        <v>C McDuling, C Syme, B Braybrooke, G Rey, J Plotz, T Loftie-Eaton (Helderberg )</v>
      </c>
      <c r="R26" t="str">
        <f t="shared" si="1"/>
        <v xml:space="preserve">Helderberg </v>
      </c>
      <c r="S26" t="str">
        <f t="shared" si="2"/>
        <v>C McDuling, C Syme; B Braybrooke</v>
      </c>
      <c r="T26" t="str">
        <f t="shared" si="3"/>
        <v>G Rey, J Plotz</v>
      </c>
    </row>
    <row r="27" spans="2:20" ht="14.4" x14ac:dyDescent="0.3">
      <c r="B27" s="75" t="s">
        <v>198</v>
      </c>
      <c r="C27" s="76">
        <v>12801</v>
      </c>
      <c r="D27" s="77" t="s">
        <v>199</v>
      </c>
      <c r="E27" s="76">
        <v>54729</v>
      </c>
      <c r="F27" s="77" t="s">
        <v>200</v>
      </c>
      <c r="G27" s="78">
        <v>56253</v>
      </c>
      <c r="H27" s="77" t="s">
        <v>201</v>
      </c>
      <c r="I27" s="80">
        <v>26481</v>
      </c>
      <c r="J27" s="77" t="s">
        <v>202</v>
      </c>
      <c r="K27" s="78">
        <v>11287</v>
      </c>
      <c r="L27" s="79" t="s">
        <v>203</v>
      </c>
      <c r="M27" s="76">
        <v>65897</v>
      </c>
      <c r="N27" s="77" t="s">
        <v>204</v>
      </c>
      <c r="O27" s="78"/>
      <c r="P27" s="79"/>
      <c r="Q27" t="str">
        <f t="shared" si="0"/>
        <v>M Heale, C Ord, P Bergh, I Laithwaite, A Johnstone, A Mannion (Meadowridge )</v>
      </c>
      <c r="R27" t="str">
        <f t="shared" si="1"/>
        <v xml:space="preserve">Meadowridge </v>
      </c>
      <c r="S27" t="str">
        <f t="shared" si="2"/>
        <v>M Heale, C Ord; P Bergh</v>
      </c>
      <c r="T27" t="str">
        <f t="shared" si="3"/>
        <v>I Laithwaite, A Johnstone</v>
      </c>
    </row>
    <row r="28" spans="2:20" ht="14.4" x14ac:dyDescent="0.3">
      <c r="B28" s="75" t="s">
        <v>205</v>
      </c>
      <c r="C28" s="76">
        <v>75407</v>
      </c>
      <c r="D28" s="77" t="s">
        <v>208</v>
      </c>
      <c r="E28" s="76">
        <v>75408</v>
      </c>
      <c r="F28" s="77" t="s">
        <v>207</v>
      </c>
      <c r="G28" s="78">
        <v>75409</v>
      </c>
      <c r="H28" s="77" t="s">
        <v>316</v>
      </c>
      <c r="I28" s="80">
        <v>29963</v>
      </c>
      <c r="J28" s="77" t="s">
        <v>206</v>
      </c>
      <c r="K28" s="78">
        <v>65897</v>
      </c>
      <c r="L28" s="79" t="s">
        <v>204</v>
      </c>
      <c r="M28" s="76"/>
      <c r="N28" s="77"/>
      <c r="O28" s="78"/>
      <c r="P28" s="79"/>
      <c r="Q28" t="str">
        <f t="shared" si="0"/>
        <v>R Quibell, K Quibell, C Quibell, L Nurrish, A Mannion (Meadowridge )</v>
      </c>
      <c r="R28" t="str">
        <f t="shared" si="1"/>
        <v xml:space="preserve">Meadowridge </v>
      </c>
      <c r="S28" t="str">
        <f t="shared" si="2"/>
        <v>R Quibell, K Quibell; C Quibell</v>
      </c>
      <c r="T28" t="str">
        <f t="shared" si="3"/>
        <v>L Nurrish, A Mannion</v>
      </c>
    </row>
    <row r="29" spans="2:20" ht="14.4" x14ac:dyDescent="0.3">
      <c r="B29" s="75" t="s">
        <v>8</v>
      </c>
      <c r="C29" s="76">
        <v>2138</v>
      </c>
      <c r="D29" s="77" t="s">
        <v>209</v>
      </c>
      <c r="E29" s="76">
        <v>59991</v>
      </c>
      <c r="F29" s="77" t="s">
        <v>211</v>
      </c>
      <c r="G29" s="78">
        <v>64441</v>
      </c>
      <c r="H29" s="77" t="s">
        <v>212</v>
      </c>
      <c r="I29" s="80">
        <v>29831</v>
      </c>
      <c r="J29" s="77" t="s">
        <v>317</v>
      </c>
      <c r="K29" s="78">
        <v>61133</v>
      </c>
      <c r="L29" s="79" t="s">
        <v>210</v>
      </c>
      <c r="M29" s="76"/>
      <c r="N29" s="77"/>
      <c r="O29" s="78"/>
      <c r="P29" s="79"/>
      <c r="Q29" t="str">
        <f t="shared" si="0"/>
        <v>B Taylor, M de Jongh, C Mercorio, W Adams, D Blignaut (Mowbray )</v>
      </c>
      <c r="R29" t="str">
        <f t="shared" si="1"/>
        <v xml:space="preserve">Mowbray </v>
      </c>
      <c r="S29" t="str">
        <f t="shared" si="2"/>
        <v>B Taylor, M de Jongh; C Mercorio</v>
      </c>
      <c r="T29" t="str">
        <f t="shared" si="3"/>
        <v>W Adams, D Blignaut</v>
      </c>
    </row>
    <row r="30" spans="2:20" ht="14.4" x14ac:dyDescent="0.3">
      <c r="B30" s="75" t="s">
        <v>24</v>
      </c>
      <c r="C30" s="76">
        <v>71850</v>
      </c>
      <c r="D30" s="77" t="s">
        <v>213</v>
      </c>
      <c r="E30" s="76">
        <v>80355</v>
      </c>
      <c r="F30" s="77" t="s">
        <v>214</v>
      </c>
      <c r="G30" s="78">
        <v>78862</v>
      </c>
      <c r="H30" s="77" t="s">
        <v>215</v>
      </c>
      <c r="I30" s="80">
        <v>68298</v>
      </c>
      <c r="J30" s="77" t="s">
        <v>216</v>
      </c>
      <c r="K30" s="78">
        <v>69409</v>
      </c>
      <c r="L30" s="79" t="s">
        <v>217</v>
      </c>
      <c r="M30" s="76">
        <v>68297</v>
      </c>
      <c r="N30" s="77" t="s">
        <v>218</v>
      </c>
      <c r="O30" s="78"/>
      <c r="P30" s="79"/>
      <c r="Q30" t="str">
        <f t="shared" si="0"/>
        <v>E Harvey, S Grewe, D Hunt, K Wilson, C Bell, O Carulei (Mowbray )</v>
      </c>
      <c r="R30" t="str">
        <f t="shared" si="1"/>
        <v xml:space="preserve">Mowbray </v>
      </c>
      <c r="S30" t="str">
        <f t="shared" si="2"/>
        <v>E Harvey, S Grewe; D Hunt</v>
      </c>
      <c r="T30" t="str">
        <f t="shared" si="3"/>
        <v>K Wilson, C Bell</v>
      </c>
    </row>
    <row r="31" spans="2:20" ht="14.4" x14ac:dyDescent="0.3">
      <c r="B31" s="75" t="s">
        <v>25</v>
      </c>
      <c r="C31" s="76">
        <v>77326</v>
      </c>
      <c r="D31" s="77" t="s">
        <v>219</v>
      </c>
      <c r="E31" s="76">
        <v>76938</v>
      </c>
      <c r="F31" s="77" t="s">
        <v>220</v>
      </c>
      <c r="G31" s="78">
        <v>61464</v>
      </c>
      <c r="H31" s="77" t="s">
        <v>221</v>
      </c>
      <c r="I31" s="80">
        <v>58098</v>
      </c>
      <c r="J31" s="77" t="s">
        <v>222</v>
      </c>
      <c r="K31" s="78">
        <v>81730</v>
      </c>
      <c r="L31" s="79" t="s">
        <v>223</v>
      </c>
      <c r="M31" s="76"/>
      <c r="N31" s="77"/>
      <c r="O31" s="78"/>
      <c r="P31" s="79"/>
      <c r="Q31" t="str">
        <f t="shared" si="0"/>
        <v>A Beck, L Theron, J Beck, CL Downing, L Anderson (Old Oak )</v>
      </c>
      <c r="R31" t="str">
        <f t="shared" si="1"/>
        <v xml:space="preserve">Old Oak </v>
      </c>
      <c r="S31" t="str">
        <f t="shared" si="2"/>
        <v>A Beck, L Theron; J Beck</v>
      </c>
      <c r="T31" t="str">
        <f t="shared" si="3"/>
        <v>CL Downing, L Anderson</v>
      </c>
    </row>
    <row r="32" spans="2:20" ht="14.4" x14ac:dyDescent="0.3">
      <c r="B32" s="75" t="s">
        <v>26</v>
      </c>
      <c r="C32" s="76">
        <v>40472</v>
      </c>
      <c r="D32" s="77" t="s">
        <v>224</v>
      </c>
      <c r="E32" s="76">
        <v>29144</v>
      </c>
      <c r="F32" s="77" t="s">
        <v>225</v>
      </c>
      <c r="G32" s="78">
        <v>45272</v>
      </c>
      <c r="H32" s="77" t="s">
        <v>226</v>
      </c>
      <c r="I32" s="80">
        <v>48627</v>
      </c>
      <c r="J32" s="77" t="s">
        <v>227</v>
      </c>
      <c r="K32" s="78">
        <v>28899</v>
      </c>
      <c r="L32" s="79" t="s">
        <v>228</v>
      </c>
      <c r="M32" s="76"/>
      <c r="N32" s="77"/>
      <c r="O32" s="78"/>
      <c r="P32" s="79"/>
      <c r="Q32" t="str">
        <f t="shared" si="0"/>
        <v>V Gazendam, J van Niekerk, GJ Rhodes, E van der Westhuyzen, VM Grange (Old Oak )</v>
      </c>
      <c r="R32" t="str">
        <f t="shared" si="1"/>
        <v xml:space="preserve">Old Oak </v>
      </c>
      <c r="S32" t="str">
        <f t="shared" si="2"/>
        <v>V Gazendam, J van Niekerk; GJ Rhodes</v>
      </c>
      <c r="T32" t="str">
        <f t="shared" si="3"/>
        <v>E van der Westhuyzen, VM Grange</v>
      </c>
    </row>
    <row r="33" spans="2:20" ht="14.4" x14ac:dyDescent="0.3">
      <c r="B33" s="75" t="s">
        <v>27</v>
      </c>
      <c r="C33" s="76">
        <v>28745</v>
      </c>
      <c r="D33" s="77" t="s">
        <v>229</v>
      </c>
      <c r="E33" s="76">
        <v>67877</v>
      </c>
      <c r="F33" s="77" t="s">
        <v>230</v>
      </c>
      <c r="G33" s="78">
        <v>57290</v>
      </c>
      <c r="H33" s="77" t="s">
        <v>231</v>
      </c>
      <c r="I33" s="80">
        <v>64319</v>
      </c>
      <c r="J33" s="77" t="s">
        <v>232</v>
      </c>
      <c r="K33" s="78">
        <v>33516</v>
      </c>
      <c r="L33" s="79" t="s">
        <v>233</v>
      </c>
      <c r="M33" s="76"/>
      <c r="N33" s="77"/>
      <c r="O33" s="78"/>
      <c r="P33" s="79"/>
      <c r="Q33" t="str">
        <f t="shared" si="0"/>
        <v>RN Horning, DE de Villiers, J La Vita, JL Inns, K Snyman (Old Oak )</v>
      </c>
      <c r="R33" t="str">
        <f t="shared" si="1"/>
        <v xml:space="preserve">Old Oak </v>
      </c>
      <c r="S33" t="str">
        <f t="shared" si="2"/>
        <v>RN Horning, DE de Villiers; J La Vita</v>
      </c>
      <c r="T33" t="str">
        <f t="shared" si="3"/>
        <v>JL Inns, K Snyman</v>
      </c>
    </row>
    <row r="34" spans="2:20" ht="14.4" x14ac:dyDescent="0.3">
      <c r="B34" s="75" t="s">
        <v>234</v>
      </c>
      <c r="C34" s="76">
        <v>60341</v>
      </c>
      <c r="D34" s="77" t="s">
        <v>235</v>
      </c>
      <c r="E34" s="76">
        <v>40936</v>
      </c>
      <c r="F34" s="77" t="s">
        <v>236</v>
      </c>
      <c r="G34" s="78">
        <v>74209</v>
      </c>
      <c r="H34" s="77" t="s">
        <v>237</v>
      </c>
      <c r="I34" s="80">
        <v>47877</v>
      </c>
      <c r="J34" s="77" t="s">
        <v>238</v>
      </c>
      <c r="K34" s="78">
        <v>80351</v>
      </c>
      <c r="L34" s="79" t="s">
        <v>239</v>
      </c>
      <c r="M34" s="76"/>
      <c r="N34" s="77"/>
      <c r="O34" s="78"/>
      <c r="P34" s="79"/>
      <c r="Q34" t="str">
        <f t="shared" si="0"/>
        <v>M Hendrickse, J Christiansen, S Annandale, M Cochrane, L Doms (Pinelands )</v>
      </c>
      <c r="R34" t="str">
        <f t="shared" si="1"/>
        <v xml:space="preserve">Pinelands </v>
      </c>
      <c r="S34" t="str">
        <f t="shared" si="2"/>
        <v>M Hendrickse, J Christiansen; S Annandale</v>
      </c>
      <c r="T34" t="str">
        <f t="shared" si="3"/>
        <v>M Cochrane, L Doms</v>
      </c>
    </row>
    <row r="35" spans="2:20" ht="14.4" x14ac:dyDescent="0.3">
      <c r="B35" s="75" t="s">
        <v>240</v>
      </c>
      <c r="C35" s="76">
        <v>66173</v>
      </c>
      <c r="D35" s="77" t="s">
        <v>241</v>
      </c>
      <c r="E35" s="76">
        <v>82257</v>
      </c>
      <c r="F35" s="77" t="s">
        <v>242</v>
      </c>
      <c r="G35" s="78">
        <v>61019</v>
      </c>
      <c r="H35" s="77" t="s">
        <v>243</v>
      </c>
      <c r="I35" s="80">
        <v>52956</v>
      </c>
      <c r="J35" s="77" t="s">
        <v>244</v>
      </c>
      <c r="K35" s="78">
        <v>82253</v>
      </c>
      <c r="L35" s="79" t="s">
        <v>245</v>
      </c>
      <c r="M35" s="76"/>
      <c r="N35" s="77"/>
      <c r="O35" s="78"/>
      <c r="P35" s="79"/>
      <c r="Q35" t="str">
        <f t="shared" si="0"/>
        <v>K Moller, D Rutgers, P Sevenoaks, N Fouche, K Minnie (Pinelands )</v>
      </c>
      <c r="R35" t="str">
        <f t="shared" si="1"/>
        <v xml:space="preserve">Pinelands </v>
      </c>
      <c r="S35" t="str">
        <f t="shared" si="2"/>
        <v>K Moller, D Rutgers; P Sevenoaks</v>
      </c>
      <c r="T35" t="str">
        <f t="shared" si="3"/>
        <v>N Fouche, K Minnie</v>
      </c>
    </row>
    <row r="36" spans="2:20" ht="14.4" x14ac:dyDescent="0.3">
      <c r="B36" s="75" t="s">
        <v>246</v>
      </c>
      <c r="C36" s="76">
        <v>29249</v>
      </c>
      <c r="D36" s="77" t="s">
        <v>247</v>
      </c>
      <c r="E36" s="76">
        <v>60716</v>
      </c>
      <c r="F36" s="77" t="s">
        <v>248</v>
      </c>
      <c r="G36" s="78">
        <v>59990</v>
      </c>
      <c r="H36" s="77" t="s">
        <v>249</v>
      </c>
      <c r="I36" s="80">
        <v>40522</v>
      </c>
      <c r="J36" s="77" t="s">
        <v>250</v>
      </c>
      <c r="K36" s="78">
        <v>72461</v>
      </c>
      <c r="L36" s="79" t="s">
        <v>251</v>
      </c>
      <c r="M36" s="76"/>
      <c r="N36" s="77"/>
      <c r="O36" s="78"/>
      <c r="P36" s="79"/>
      <c r="Q36" t="str">
        <f t="shared" si="0"/>
        <v>P Dockendorff, M Corneilse, T Rix, M Kirsten, M Spammer (Plumstead )</v>
      </c>
      <c r="R36" t="str">
        <f t="shared" si="1"/>
        <v xml:space="preserve">Plumstead </v>
      </c>
      <c r="S36" t="str">
        <f t="shared" si="2"/>
        <v>P Dockendorff, M Corneilse; T Rix</v>
      </c>
      <c r="T36" t="str">
        <f t="shared" si="3"/>
        <v>M Kirsten, M Spammer</v>
      </c>
    </row>
    <row r="37" spans="2:20" ht="14.4" x14ac:dyDescent="0.3">
      <c r="B37" s="75" t="s">
        <v>28</v>
      </c>
      <c r="C37" s="76">
        <v>24573</v>
      </c>
      <c r="D37" s="77" t="s">
        <v>252</v>
      </c>
      <c r="E37" s="76">
        <v>46823</v>
      </c>
      <c r="F37" s="77" t="s">
        <v>253</v>
      </c>
      <c r="G37" s="78">
        <v>78681</v>
      </c>
      <c r="H37" s="77" t="s">
        <v>254</v>
      </c>
      <c r="I37" s="80">
        <v>29454</v>
      </c>
      <c r="J37" s="77" t="s">
        <v>255</v>
      </c>
      <c r="K37" s="78">
        <v>72136</v>
      </c>
      <c r="L37" s="79" t="s">
        <v>256</v>
      </c>
      <c r="M37" s="76"/>
      <c r="N37" s="77"/>
      <c r="O37" s="78"/>
      <c r="P37" s="79"/>
      <c r="Q37" t="str">
        <f t="shared" si="0"/>
        <v>J Hill, A Krige, L Dempsey, L Wentzel, C Meyer (Somerset West )</v>
      </c>
      <c r="R37" t="str">
        <f t="shared" si="1"/>
        <v xml:space="preserve">Somerset West </v>
      </c>
      <c r="S37" t="str">
        <f t="shared" si="2"/>
        <v>J Hill, A Krige; L Dempsey</v>
      </c>
      <c r="T37" t="str">
        <f t="shared" si="3"/>
        <v>L Wentzel, C Meyer</v>
      </c>
    </row>
    <row r="38" spans="2:20" ht="14.4" x14ac:dyDescent="0.3">
      <c r="B38" s="75" t="s">
        <v>29</v>
      </c>
      <c r="C38" s="76">
        <v>28053</v>
      </c>
      <c r="D38" s="77" t="s">
        <v>257</v>
      </c>
      <c r="E38" s="76">
        <v>70116</v>
      </c>
      <c r="F38" s="77" t="s">
        <v>258</v>
      </c>
      <c r="G38" s="78">
        <v>70096</v>
      </c>
      <c r="H38" s="77" t="s">
        <v>259</v>
      </c>
      <c r="I38" s="80">
        <v>42425</v>
      </c>
      <c r="J38" s="77" t="s">
        <v>260</v>
      </c>
      <c r="K38" s="78">
        <v>65108</v>
      </c>
      <c r="L38" s="79" t="s">
        <v>261</v>
      </c>
      <c r="M38" s="76"/>
      <c r="N38" s="77"/>
      <c r="O38" s="78"/>
      <c r="P38" s="79"/>
      <c r="Q38" t="str">
        <f t="shared" si="0"/>
        <v>A Painter, M Wasdell, C Nel, T Grobler, C Lottering (Somerset West )</v>
      </c>
      <c r="R38" t="str">
        <f t="shared" si="1"/>
        <v xml:space="preserve">Somerset West </v>
      </c>
      <c r="S38" t="str">
        <f t="shared" si="2"/>
        <v>A Painter, M Wasdell; C Nel</v>
      </c>
      <c r="T38" t="str">
        <f t="shared" si="3"/>
        <v>T Grobler, C Lottering</v>
      </c>
    </row>
    <row r="39" spans="2:20" ht="14.4" x14ac:dyDescent="0.3">
      <c r="B39" s="75" t="s">
        <v>30</v>
      </c>
      <c r="C39" s="76">
        <v>49619</v>
      </c>
      <c r="D39" s="77" t="s">
        <v>262</v>
      </c>
      <c r="E39" s="76">
        <v>55653</v>
      </c>
      <c r="F39" s="77" t="s">
        <v>263</v>
      </c>
      <c r="G39" s="78">
        <v>600801</v>
      </c>
      <c r="H39" s="77" t="s">
        <v>264</v>
      </c>
      <c r="I39" s="80">
        <v>33404</v>
      </c>
      <c r="J39" s="77" t="s">
        <v>265</v>
      </c>
      <c r="K39" s="78">
        <v>57910</v>
      </c>
      <c r="L39" s="79" t="s">
        <v>266</v>
      </c>
      <c r="M39" s="76"/>
      <c r="N39" s="77"/>
      <c r="O39" s="78"/>
      <c r="P39" s="79"/>
      <c r="Q39" t="str">
        <f t="shared" si="0"/>
        <v>I Spaneberg, C Breytenbach, M Knipe, D Blatt, L Taljaard (Somerset West )</v>
      </c>
      <c r="R39" t="str">
        <f t="shared" si="1"/>
        <v xml:space="preserve">Somerset West </v>
      </c>
      <c r="S39" t="str">
        <f t="shared" si="2"/>
        <v>I Spaneberg, C Breytenbach; M Knipe</v>
      </c>
      <c r="T39" t="str">
        <f t="shared" si="3"/>
        <v>D Blatt, L Taljaard</v>
      </c>
    </row>
    <row r="40" spans="2:20" ht="14.4" x14ac:dyDescent="0.3">
      <c r="B40" s="75" t="s">
        <v>69</v>
      </c>
      <c r="C40" s="76">
        <v>60483</v>
      </c>
      <c r="D40" s="77" t="s">
        <v>268</v>
      </c>
      <c r="E40" s="76">
        <v>27813</v>
      </c>
      <c r="F40" s="77" t="s">
        <v>313</v>
      </c>
      <c r="G40" s="78">
        <v>73070</v>
      </c>
      <c r="H40" s="77" t="s">
        <v>314</v>
      </c>
      <c r="I40" s="80">
        <v>27003</v>
      </c>
      <c r="J40" s="77" t="s">
        <v>318</v>
      </c>
      <c r="K40" s="78">
        <v>44742</v>
      </c>
      <c r="L40" s="79" t="s">
        <v>267</v>
      </c>
      <c r="M40" s="76"/>
      <c r="N40" s="77"/>
      <c r="O40" s="78"/>
      <c r="P40" s="79"/>
      <c r="Q40" t="str">
        <f t="shared" si="0"/>
        <v>H Brand, E Eksteen, C Duminy, TB Botha, C Swart (Strand )</v>
      </c>
      <c r="R40" t="str">
        <f t="shared" si="1"/>
        <v xml:space="preserve">Strand </v>
      </c>
      <c r="S40" t="str">
        <f t="shared" si="2"/>
        <v>H Brand, E Eksteen; C Duminy</v>
      </c>
      <c r="T40" t="str">
        <f t="shared" si="3"/>
        <v>TB Botha, C Swart</v>
      </c>
    </row>
    <row r="41" spans="2:20" ht="14.4" x14ac:dyDescent="0.3">
      <c r="B41" s="75" t="s">
        <v>31</v>
      </c>
      <c r="C41" s="76">
        <v>51463</v>
      </c>
      <c r="D41" s="77" t="s">
        <v>269</v>
      </c>
      <c r="E41" s="76">
        <v>60281</v>
      </c>
      <c r="F41" s="77" t="s">
        <v>270</v>
      </c>
      <c r="G41" s="78">
        <v>74389</v>
      </c>
      <c r="H41" s="77" t="s">
        <v>271</v>
      </c>
      <c r="I41" s="80">
        <v>80059</v>
      </c>
      <c r="J41" s="77" t="s">
        <v>272</v>
      </c>
      <c r="K41" s="78">
        <v>31581</v>
      </c>
      <c r="L41" s="79" t="s">
        <v>319</v>
      </c>
      <c r="M41" s="76"/>
      <c r="N41" s="77"/>
      <c r="O41" s="78"/>
      <c r="P41" s="79"/>
      <c r="Q41" t="str">
        <f t="shared" si="0"/>
        <v>D Herbert, E Petersen, K Heugh, D Baboo, R Wenn (Wheatfield )</v>
      </c>
      <c r="R41" t="str">
        <f t="shared" si="1"/>
        <v xml:space="preserve">Wheatfield </v>
      </c>
      <c r="S41" t="str">
        <f t="shared" si="2"/>
        <v>D Herbert, E Petersen; K Heugh</v>
      </c>
      <c r="T41" t="str">
        <f t="shared" si="3"/>
        <v>D Baboo, R Wenn</v>
      </c>
    </row>
    <row r="42" spans="2:20" ht="15" thickBot="1" x14ac:dyDescent="0.35">
      <c r="B42" s="81" t="s">
        <v>90</v>
      </c>
      <c r="C42" s="86">
        <v>28770</v>
      </c>
      <c r="D42" s="83" t="s">
        <v>273</v>
      </c>
      <c r="E42" s="86">
        <v>74532</v>
      </c>
      <c r="F42" s="83" t="s">
        <v>274</v>
      </c>
      <c r="G42" s="84">
        <v>56212</v>
      </c>
      <c r="H42" s="83" t="s">
        <v>275</v>
      </c>
      <c r="I42" s="82">
        <v>79333</v>
      </c>
      <c r="J42" s="83" t="s">
        <v>276</v>
      </c>
      <c r="K42" s="84">
        <v>29991</v>
      </c>
      <c r="L42" s="85" t="s">
        <v>277</v>
      </c>
      <c r="M42" s="86"/>
      <c r="N42" s="83"/>
      <c r="O42" s="84"/>
      <c r="P42" s="85"/>
      <c r="Q42" t="str">
        <f t="shared" si="0"/>
        <v>R Himschoot, D Bennett, A Marais, M Reynolds, C Nash (WPCC )</v>
      </c>
      <c r="R42" t="str">
        <f t="shared" si="1"/>
        <v xml:space="preserve">WPCC </v>
      </c>
      <c r="S42" t="str">
        <f t="shared" si="2"/>
        <v>R Himschoot, D Bennett; A Marais</v>
      </c>
      <c r="T42" t="str">
        <f t="shared" si="3"/>
        <v>M Reynolds, C Nash</v>
      </c>
    </row>
  </sheetData>
  <mergeCells count="12">
    <mergeCell ref="M3:N3"/>
    <mergeCell ref="O3:P3"/>
    <mergeCell ref="B1:P1"/>
    <mergeCell ref="B2:B4"/>
    <mergeCell ref="C2:H2"/>
    <mergeCell ref="I2:L2"/>
    <mergeCell ref="M2:P2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02CB-9683-4692-8DEC-E0F7121B0693}">
  <dimension ref="A1:G38"/>
  <sheetViews>
    <sheetView workbookViewId="0">
      <selection activeCell="I17" sqref="I17"/>
    </sheetView>
  </sheetViews>
  <sheetFormatPr defaultRowHeight="19.5" customHeight="1" x14ac:dyDescent="0.3"/>
  <cols>
    <col min="1" max="1" width="3.109375" style="44" customWidth="1"/>
    <col min="2" max="2" width="8.88671875" style="44"/>
    <col min="3" max="3" width="20.44140625" customWidth="1"/>
    <col min="4" max="4" width="2.44140625" customWidth="1"/>
    <col min="5" max="5" width="16.88671875" style="44" customWidth="1"/>
    <col min="6" max="7" width="20.44140625" customWidth="1"/>
  </cols>
  <sheetData>
    <row r="1" spans="1:7" ht="19.5" customHeight="1" thickTop="1" thickBot="1" x14ac:dyDescent="0.4">
      <c r="A1"/>
      <c r="B1" s="121" t="s">
        <v>92</v>
      </c>
      <c r="C1" s="122"/>
      <c r="D1" s="123"/>
      <c r="E1" s="122"/>
      <c r="F1" s="122"/>
      <c r="G1" s="124"/>
    </row>
    <row r="2" spans="1:7" ht="19.5" customHeight="1" thickTop="1" thickBot="1" x14ac:dyDescent="0.35">
      <c r="A2"/>
      <c r="B2" s="125" t="s">
        <v>49</v>
      </c>
      <c r="C2" s="126"/>
      <c r="E2" s="125" t="s">
        <v>50</v>
      </c>
      <c r="F2" s="127"/>
      <c r="G2" s="126"/>
    </row>
    <row r="3" spans="1:7" ht="19.5" customHeight="1" x14ac:dyDescent="0.3">
      <c r="A3"/>
      <c r="B3" s="62">
        <v>1</v>
      </c>
      <c r="C3" s="59" t="s">
        <v>293</v>
      </c>
      <c r="E3" s="62" t="s">
        <v>48</v>
      </c>
      <c r="F3" s="41" t="s">
        <v>298</v>
      </c>
      <c r="G3" s="59" t="s">
        <v>93</v>
      </c>
    </row>
    <row r="4" spans="1:7" ht="19.5" customHeight="1" thickBot="1" x14ac:dyDescent="0.35">
      <c r="A4"/>
      <c r="B4" s="63">
        <v>2</v>
      </c>
      <c r="C4" s="60" t="s">
        <v>293</v>
      </c>
      <c r="E4" s="64" t="s">
        <v>51</v>
      </c>
      <c r="F4" s="43" t="s">
        <v>298</v>
      </c>
      <c r="G4" s="61" t="s">
        <v>93</v>
      </c>
    </row>
    <row r="5" spans="1:7" ht="19.5" customHeight="1" x14ac:dyDescent="0.3">
      <c r="A5"/>
      <c r="B5" s="63">
        <v>3</v>
      </c>
      <c r="C5" s="60" t="s">
        <v>292</v>
      </c>
      <c r="E5" s="65" t="s">
        <v>53</v>
      </c>
      <c r="F5" s="58" t="s">
        <v>298</v>
      </c>
      <c r="G5" s="66" t="s">
        <v>94</v>
      </c>
    </row>
    <row r="6" spans="1:7" ht="19.5" customHeight="1" x14ac:dyDescent="0.3">
      <c r="A6"/>
      <c r="B6" s="63">
        <v>4</v>
      </c>
      <c r="C6" s="60" t="s">
        <v>294</v>
      </c>
      <c r="E6" s="65" t="s">
        <v>54</v>
      </c>
      <c r="F6" s="42" t="s">
        <v>298</v>
      </c>
      <c r="G6" s="60" t="s">
        <v>93</v>
      </c>
    </row>
    <row r="7" spans="1:7" ht="19.5" customHeight="1" x14ac:dyDescent="0.3">
      <c r="A7"/>
      <c r="B7" s="63">
        <v>5</v>
      </c>
      <c r="C7" s="60" t="s">
        <v>295</v>
      </c>
      <c r="E7" s="65" t="s">
        <v>55</v>
      </c>
      <c r="F7" s="42" t="s">
        <v>298</v>
      </c>
      <c r="G7" s="60" t="s">
        <v>93</v>
      </c>
    </row>
    <row r="8" spans="1:7" ht="19.5" customHeight="1" thickBot="1" x14ac:dyDescent="0.35">
      <c r="A8"/>
      <c r="B8" s="63">
        <v>6</v>
      </c>
      <c r="C8" s="60" t="s">
        <v>295</v>
      </c>
      <c r="E8" s="65" t="s">
        <v>56</v>
      </c>
      <c r="F8" s="43" t="s">
        <v>298</v>
      </c>
      <c r="G8" s="67" t="s">
        <v>93</v>
      </c>
    </row>
    <row r="9" spans="1:7" ht="19.5" customHeight="1" x14ac:dyDescent="0.3">
      <c r="A9"/>
      <c r="B9" s="63">
        <v>7</v>
      </c>
      <c r="C9" s="60" t="s">
        <v>293</v>
      </c>
      <c r="E9" s="62" t="s">
        <v>36</v>
      </c>
      <c r="F9" s="58" t="s">
        <v>292</v>
      </c>
      <c r="G9" s="59" t="s">
        <v>95</v>
      </c>
    </row>
    <row r="10" spans="1:7" ht="19.5" customHeight="1" x14ac:dyDescent="0.3">
      <c r="A10"/>
      <c r="B10" s="63">
        <v>8</v>
      </c>
      <c r="C10" s="60" t="s">
        <v>293</v>
      </c>
      <c r="E10" s="63" t="s">
        <v>37</v>
      </c>
      <c r="F10" s="42" t="s">
        <v>292</v>
      </c>
      <c r="G10" s="60" t="s">
        <v>95</v>
      </c>
    </row>
    <row r="11" spans="1:7" ht="19.5" customHeight="1" thickBot="1" x14ac:dyDescent="0.35">
      <c r="A11"/>
      <c r="B11" s="63">
        <v>9</v>
      </c>
      <c r="C11" s="60" t="s">
        <v>296</v>
      </c>
      <c r="E11" s="64" t="s">
        <v>42</v>
      </c>
      <c r="F11" s="43" t="s">
        <v>292</v>
      </c>
      <c r="G11" s="61" t="s">
        <v>96</v>
      </c>
    </row>
    <row r="12" spans="1:7" ht="19.5" customHeight="1" thickBot="1" x14ac:dyDescent="0.35">
      <c r="A12"/>
      <c r="B12" s="64">
        <v>10</v>
      </c>
      <c r="C12" s="61" t="s">
        <v>297</v>
      </c>
    </row>
    <row r="13" spans="1:7" ht="19.5" customHeight="1" x14ac:dyDescent="0.3">
      <c r="A13"/>
    </row>
    <row r="14" spans="1:7" ht="19.5" customHeight="1" x14ac:dyDescent="0.3">
      <c r="A14"/>
    </row>
    <row r="15" spans="1:7" ht="19.5" customHeight="1" x14ac:dyDescent="0.3">
      <c r="A15"/>
    </row>
    <row r="16" spans="1:7" ht="19.5" customHeight="1" x14ac:dyDescent="0.3">
      <c r="A16"/>
    </row>
    <row r="17" spans="1:1" ht="19.5" customHeight="1" x14ac:dyDescent="0.3">
      <c r="A17"/>
    </row>
    <row r="18" spans="1:1" ht="19.5" customHeight="1" x14ac:dyDescent="0.3">
      <c r="A18"/>
    </row>
    <row r="19" spans="1:1" ht="19.5" customHeight="1" x14ac:dyDescent="0.3">
      <c r="A19"/>
    </row>
    <row r="20" spans="1:1" ht="19.5" customHeight="1" x14ac:dyDescent="0.3">
      <c r="A20"/>
    </row>
    <row r="21" spans="1:1" ht="19.5" customHeight="1" x14ac:dyDescent="0.3">
      <c r="A21"/>
    </row>
    <row r="22" spans="1:1" ht="19.5" customHeight="1" x14ac:dyDescent="0.3">
      <c r="A22"/>
    </row>
    <row r="23" spans="1:1" ht="19.5" customHeight="1" x14ac:dyDescent="0.3">
      <c r="A23"/>
    </row>
    <row r="24" spans="1:1" ht="19.5" customHeight="1" x14ac:dyDescent="0.3">
      <c r="A24"/>
    </row>
    <row r="25" spans="1:1" ht="19.5" customHeight="1" x14ac:dyDescent="0.3">
      <c r="A25"/>
    </row>
    <row r="26" spans="1:1" ht="19.5" customHeight="1" x14ac:dyDescent="0.3">
      <c r="A26"/>
    </row>
    <row r="27" spans="1:1" ht="19.5" customHeight="1" x14ac:dyDescent="0.3">
      <c r="A27"/>
    </row>
    <row r="28" spans="1:1" ht="19.5" customHeight="1" x14ac:dyDescent="0.3">
      <c r="A28"/>
    </row>
    <row r="29" spans="1:1" ht="19.5" customHeight="1" x14ac:dyDescent="0.3">
      <c r="A29"/>
    </row>
    <row r="30" spans="1:1" ht="19.5" customHeight="1" x14ac:dyDescent="0.3">
      <c r="A30"/>
    </row>
    <row r="31" spans="1:1" ht="19.5" customHeight="1" x14ac:dyDescent="0.3">
      <c r="A31"/>
    </row>
    <row r="32" spans="1:1" ht="19.5" customHeight="1" x14ac:dyDescent="0.3">
      <c r="A32"/>
    </row>
    <row r="33" spans="1:1" ht="19.5" customHeight="1" x14ac:dyDescent="0.3">
      <c r="A33"/>
    </row>
    <row r="34" spans="1:1" ht="19.5" customHeight="1" x14ac:dyDescent="0.3">
      <c r="A34"/>
    </row>
    <row r="35" spans="1:1" ht="19.5" customHeight="1" x14ac:dyDescent="0.3">
      <c r="A35"/>
    </row>
    <row r="36" spans="1:1" ht="19.5" customHeight="1" x14ac:dyDescent="0.3">
      <c r="A36"/>
    </row>
    <row r="37" spans="1:1" ht="19.5" customHeight="1" x14ac:dyDescent="0.3">
      <c r="A37"/>
    </row>
    <row r="38" spans="1:1" ht="19.5" customHeight="1" x14ac:dyDescent="0.3">
      <c r="A38"/>
    </row>
  </sheetData>
  <mergeCells count="3">
    <mergeCell ref="B1:G1"/>
    <mergeCell ref="B2:C2"/>
    <mergeCell ref="E2:G2"/>
  </mergeCells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FE2C0-EA2B-49F5-9F13-B427B131C4AE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customXml/itemProps2.xml><?xml version="1.0" encoding="utf-8"?>
<ds:datastoreItem xmlns:ds="http://schemas.openxmlformats.org/officeDocument/2006/customXml" ds:itemID="{A85AA3E6-3ED4-4421-ABEC-F59AD1145A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65D823-D6DE-4B9B-8112-87DFA1531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Last 16 1&amp;2</vt:lpstr>
      <vt:lpstr>QF 1&amp;2</vt:lpstr>
      <vt:lpstr>QF 3&amp;4</vt:lpstr>
      <vt:lpstr>SF 1&amp;2</vt:lpstr>
      <vt:lpstr>Final</vt:lpstr>
      <vt:lpstr>Entries</vt:lpstr>
      <vt:lpstr>Venues</vt:lpstr>
      <vt:lpstr>Final!Print_Area</vt:lpstr>
      <vt:lpstr>'Last 16 1&amp;2'!Print_Area</vt:lpstr>
      <vt:lpstr>'QF 1&amp;2'!Print_Area</vt:lpstr>
      <vt:lpstr>'QF 3&amp;4'!Print_Area</vt:lpstr>
      <vt:lpstr>'SF 1&amp;2'!Print_Area</vt:lpstr>
    </vt:vector>
  </TitlesOfParts>
  <Company>Resin Solutions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Paulina</cp:lastModifiedBy>
  <cp:lastPrinted>2026-05-31T10:53:20Z</cp:lastPrinted>
  <dcterms:created xsi:type="dcterms:W3CDTF">2013-02-20T07:50:04Z</dcterms:created>
  <dcterms:modified xsi:type="dcterms:W3CDTF">2026-06-19T14:03:14Z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SIP_Label_d210e4fd-1ff5-4324-97e9-6e0860215bae_Enabled">
    <vt:lpwstr>true</vt:lpwstr>
  </property>
  <property fmtid="{D5CDD505-2E9C-101B-9397-08002B2CF9AE}" pid="4" name="MSIP_Label_d210e4fd-1ff5-4324-97e9-6e0860215bae_SetDate">
    <vt:lpwstr>2025-06-05T07:27:20Z</vt:lpwstr>
  </property>
  <property fmtid="{D5CDD505-2E9C-101B-9397-08002B2CF9AE}" pid="5" name="MSIP_Label_d210e4fd-1ff5-4324-97e9-6e0860215bae_Method">
    <vt:lpwstr>Standard</vt:lpwstr>
  </property>
  <property fmtid="{D5CDD505-2E9C-101B-9397-08002B2CF9AE}" pid="6" name="MSIP_Label_d210e4fd-1ff5-4324-97e9-6e0860215bae_Name">
    <vt:lpwstr>d210e4fd-1ff5-4324-97e9-6e0860215bae</vt:lpwstr>
  </property>
  <property fmtid="{D5CDD505-2E9C-101B-9397-08002B2CF9AE}" pid="7" name="MSIP_Label_d210e4fd-1ff5-4324-97e9-6e0860215bae_SiteId">
    <vt:lpwstr>8e656664-5f36-4a5b-954c-c5405fd29206</vt:lpwstr>
  </property>
  <property fmtid="{D5CDD505-2E9C-101B-9397-08002B2CF9AE}" pid="8" name="MSIP_Label_d210e4fd-1ff5-4324-97e9-6e0860215bae_ActionId">
    <vt:lpwstr>27d92c69-fe84-4efa-b145-7b4958e37e7b</vt:lpwstr>
  </property>
  <property fmtid="{D5CDD505-2E9C-101B-9397-08002B2CF9AE}" pid="9" name="MSIP_Label_d210e4fd-1ff5-4324-97e9-6e0860215bae_ContentBits">
    <vt:lpwstr>0</vt:lpwstr>
  </property>
  <property fmtid="{D5CDD505-2E9C-101B-9397-08002B2CF9AE}" pid="10" name="MSIP_Label_d210e4fd-1ff5-4324-97e9-6e0860215bae_Tag">
    <vt:lpwstr>10, 3, 0, 1</vt:lpwstr>
  </property>
</Properties>
</file>