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Men\General\"/>
    </mc:Choice>
  </mc:AlternateContent>
  <xr:revisionPtr revIDLastSave="0" documentId="13_ncr:1_{90FF96BE-4966-40C8-A4AC-5CC9B7278861}" xr6:coauthVersionLast="47" xr6:coauthVersionMax="47" xr10:uidLastSave="{00000000-0000-0000-0000-000000000000}"/>
  <bookViews>
    <workbookView showHorizontalScroll="0" showVerticalScroll="0" xWindow="28680" yWindow="-120" windowWidth="29040" windowHeight="15840" activeTab="7" xr2:uid="{00000000-000D-0000-FFFF-FFFF00000000}"/>
  </bookViews>
  <sheets>
    <sheet name="Last 16 1&amp;2" sheetId="99" r:id="rId1"/>
    <sheet name="Last 16 3&amp;4" sheetId="111" r:id="rId2"/>
    <sheet name="Last 16 5&amp;6" sheetId="110" r:id="rId3"/>
    <sheet name="Last 16 (7)" sheetId="112" r:id="rId4"/>
    <sheet name="QF 1&amp;2" sheetId="103" r:id="rId5"/>
    <sheet name="QF 3&amp;4" sheetId="109" r:id="rId6"/>
    <sheet name="SF 1&amp;2" sheetId="106" r:id="rId7"/>
    <sheet name="Final" sheetId="105" r:id="rId8"/>
    <sheet name="Entries" sheetId="70" state="hidden" r:id="rId9"/>
    <sheet name="Venues" sheetId="107" state="hidden" r:id="rId10"/>
  </sheets>
  <definedNames>
    <definedName name="_xlnm.Print_Area" localSheetId="7">Final!$A$1:$N$27</definedName>
    <definedName name="_xlnm.Print_Area" localSheetId="3">'Last 16 (7)'!$A$1:$J$27</definedName>
    <definedName name="_xlnm.Print_Area" localSheetId="0">'Last 16 1&amp;2'!$A$1:$R$27</definedName>
    <definedName name="_xlnm.Print_Area" localSheetId="1">'Last 16 3&amp;4'!$A$1:$R$27</definedName>
    <definedName name="_xlnm.Print_Area" localSheetId="2">'Last 16 5&amp;6'!$A$1:$R$27</definedName>
    <definedName name="_xlnm.Print_Area" localSheetId="4">'QF 1&amp;2'!$A$1:$R$26</definedName>
    <definedName name="_xlnm.Print_Area" localSheetId="5">'QF 3&amp;4'!$A$1:$R$26</definedName>
    <definedName name="_xlnm.Print_Area" localSheetId="6">'SF 1&amp;2'!$A$1:$R$27</definedName>
  </definedNames>
  <calcPr calcId="181029"/>
</workbook>
</file>

<file path=xl/calcChain.xml><?xml version="1.0" encoding="utf-8"?>
<calcChain xmlns="http://schemas.openxmlformats.org/spreadsheetml/2006/main">
  <c r="T35" i="70" l="1"/>
  <c r="S35" i="70"/>
  <c r="R35" i="70"/>
  <c r="Q35" i="70" s="1"/>
  <c r="B2" i="70"/>
  <c r="T64" i="70"/>
  <c r="S64" i="70"/>
  <c r="R64" i="70"/>
  <c r="Q64" i="70" s="1"/>
  <c r="T63" i="70"/>
  <c r="S63" i="70"/>
  <c r="R63" i="70"/>
  <c r="Q63" i="70" s="1"/>
  <c r="T62" i="70"/>
  <c r="S62" i="70"/>
  <c r="R62" i="70"/>
  <c r="Q62" i="70" s="1"/>
  <c r="T61" i="70"/>
  <c r="S61" i="70"/>
  <c r="R61" i="70"/>
  <c r="Q61" i="70" s="1"/>
  <c r="T60" i="70"/>
  <c r="S60" i="70"/>
  <c r="R60" i="70"/>
  <c r="Q60" i="70" s="1"/>
  <c r="T59" i="70"/>
  <c r="S59" i="70"/>
  <c r="R59" i="70"/>
  <c r="Q59" i="70" s="1"/>
  <c r="T58" i="70"/>
  <c r="S58" i="70"/>
  <c r="R58" i="70"/>
  <c r="Q58" i="70" s="1"/>
  <c r="T57" i="70"/>
  <c r="S57" i="70"/>
  <c r="R57" i="70"/>
  <c r="Q57" i="70" s="1"/>
  <c r="T56" i="70"/>
  <c r="S56" i="70"/>
  <c r="R56" i="70"/>
  <c r="Q56" i="70" s="1"/>
  <c r="T55" i="70"/>
  <c r="S55" i="70"/>
  <c r="R55" i="70"/>
  <c r="Q55" i="70" s="1"/>
  <c r="T54" i="70"/>
  <c r="S54" i="70"/>
  <c r="R54" i="70"/>
  <c r="Q54" i="70" s="1"/>
  <c r="T53" i="70"/>
  <c r="S53" i="70"/>
  <c r="R53" i="70"/>
  <c r="Q53" i="70" s="1"/>
  <c r="T52" i="70"/>
  <c r="S52" i="70"/>
  <c r="R52" i="70"/>
  <c r="Q52" i="70" s="1"/>
  <c r="T51" i="70"/>
  <c r="S51" i="70"/>
  <c r="R51" i="70"/>
  <c r="Q51" i="70" s="1"/>
  <c r="T50" i="70"/>
  <c r="S50" i="70"/>
  <c r="R50" i="70"/>
  <c r="Q50" i="70" s="1"/>
  <c r="T49" i="70"/>
  <c r="S49" i="70"/>
  <c r="R49" i="70"/>
  <c r="Q49" i="70" s="1"/>
  <c r="T48" i="70"/>
  <c r="S48" i="70"/>
  <c r="R48" i="70"/>
  <c r="Q48" i="70" s="1"/>
  <c r="T47" i="70"/>
  <c r="S47" i="70"/>
  <c r="R47" i="70"/>
  <c r="Q47" i="70" s="1"/>
  <c r="T46" i="70"/>
  <c r="S46" i="70"/>
  <c r="R46" i="70"/>
  <c r="Q46" i="70" s="1"/>
  <c r="T45" i="70"/>
  <c r="S45" i="70"/>
  <c r="R45" i="70"/>
  <c r="Q45" i="70" s="1"/>
  <c r="T44" i="70"/>
  <c r="S44" i="70"/>
  <c r="R44" i="70"/>
  <c r="Q44" i="70" s="1"/>
  <c r="T43" i="70"/>
  <c r="S43" i="70"/>
  <c r="R43" i="70"/>
  <c r="Q43" i="70" s="1"/>
  <c r="T42" i="70"/>
  <c r="S42" i="70"/>
  <c r="R42" i="70"/>
  <c r="Q42" i="70" s="1"/>
  <c r="T41" i="70"/>
  <c r="S41" i="70"/>
  <c r="R41" i="70"/>
  <c r="Q41" i="70" s="1"/>
  <c r="T40" i="70"/>
  <c r="S40" i="70"/>
  <c r="R40" i="70"/>
  <c r="Q40" i="70" s="1"/>
  <c r="T39" i="70"/>
  <c r="S39" i="70"/>
  <c r="R39" i="70"/>
  <c r="Q39" i="70" s="1"/>
  <c r="T38" i="70"/>
  <c r="S38" i="70"/>
  <c r="R38" i="70"/>
  <c r="Q38" i="70" s="1"/>
  <c r="T37" i="70"/>
  <c r="S37" i="70"/>
  <c r="R37" i="70"/>
  <c r="Q37" i="70" s="1"/>
  <c r="T36" i="70"/>
  <c r="S36" i="70"/>
  <c r="R36" i="70"/>
  <c r="Q36" i="70" s="1"/>
  <c r="T34" i="70"/>
  <c r="S34" i="70"/>
  <c r="R34" i="70"/>
  <c r="Q34" i="70" s="1"/>
  <c r="T33" i="70"/>
  <c r="S33" i="70"/>
  <c r="R33" i="70"/>
  <c r="Q33" i="70" s="1"/>
  <c r="T32" i="70"/>
  <c r="S32" i="70"/>
  <c r="R32" i="70"/>
  <c r="Q32" i="70" s="1"/>
  <c r="T31" i="70"/>
  <c r="S31" i="70"/>
  <c r="R31" i="70"/>
  <c r="Q31" i="70" s="1"/>
  <c r="T30" i="70"/>
  <c r="S30" i="70"/>
  <c r="R30" i="70"/>
  <c r="Q30" i="70" s="1"/>
  <c r="T29" i="70"/>
  <c r="S29" i="70"/>
  <c r="R29" i="70"/>
  <c r="Q29" i="70" s="1"/>
  <c r="T28" i="70"/>
  <c r="S28" i="70"/>
  <c r="R28" i="70"/>
  <c r="Q28" i="70" s="1"/>
  <c r="T27" i="70"/>
  <c r="S27" i="70"/>
  <c r="R27" i="70"/>
  <c r="Q27" i="70" s="1"/>
  <c r="T26" i="70"/>
  <c r="S26" i="70"/>
  <c r="R26" i="70"/>
  <c r="Q26" i="70" s="1"/>
  <c r="T25" i="70"/>
  <c r="S25" i="70"/>
  <c r="R25" i="70"/>
  <c r="Q25" i="70" s="1"/>
  <c r="T24" i="70"/>
  <c r="S24" i="70"/>
  <c r="R24" i="70"/>
  <c r="Q24" i="70" s="1"/>
  <c r="T23" i="70"/>
  <c r="S23" i="70"/>
  <c r="R23" i="70"/>
  <c r="Q23" i="70" s="1"/>
  <c r="T22" i="70"/>
  <c r="S22" i="70"/>
  <c r="R22" i="70"/>
  <c r="Q22" i="70"/>
  <c r="T21" i="70"/>
  <c r="S21" i="70"/>
  <c r="R21" i="70"/>
  <c r="Q21" i="70" s="1"/>
  <c r="T20" i="70"/>
  <c r="S20" i="70"/>
  <c r="R20" i="70"/>
  <c r="Q20" i="70" s="1"/>
  <c r="T19" i="70"/>
  <c r="S19" i="70"/>
  <c r="R19" i="70"/>
  <c r="Q19" i="70" s="1"/>
  <c r="T18" i="70"/>
  <c r="S18" i="70"/>
  <c r="R18" i="70"/>
  <c r="Q18" i="70" s="1"/>
  <c r="T17" i="70"/>
  <c r="S17" i="70"/>
  <c r="R17" i="70"/>
  <c r="Q17" i="70" s="1"/>
  <c r="T16" i="70"/>
  <c r="S16" i="70"/>
  <c r="R16" i="70"/>
  <c r="Q16" i="70" s="1"/>
  <c r="T15" i="70"/>
  <c r="S15" i="70"/>
  <c r="R15" i="70"/>
  <c r="Q15" i="70" s="1"/>
  <c r="T14" i="70"/>
  <c r="S14" i="70"/>
  <c r="R14" i="70"/>
  <c r="Q14" i="70" s="1"/>
  <c r="T13" i="70"/>
  <c r="S13" i="70"/>
  <c r="R13" i="70"/>
  <c r="Q13" i="70" s="1"/>
  <c r="T12" i="70"/>
  <c r="S12" i="70"/>
  <c r="R12" i="70"/>
  <c r="Q12" i="70" s="1"/>
  <c r="T11" i="70"/>
  <c r="S11" i="70"/>
  <c r="R11" i="70"/>
  <c r="Q11" i="70" s="1"/>
  <c r="T10" i="70"/>
  <c r="S10" i="70"/>
  <c r="R10" i="70"/>
  <c r="Q10" i="70" s="1"/>
  <c r="T9" i="70"/>
  <c r="S9" i="70"/>
  <c r="R9" i="70"/>
  <c r="Q9" i="70" s="1"/>
  <c r="T8" i="70"/>
  <c r="S8" i="70"/>
  <c r="R8" i="70"/>
  <c r="Q8" i="70" s="1"/>
  <c r="T7" i="70"/>
  <c r="S7" i="70"/>
  <c r="R7" i="70"/>
  <c r="Q7" i="70" s="1"/>
  <c r="I27" i="112"/>
  <c r="F27" i="112"/>
  <c r="I23" i="112"/>
  <c r="I24" i="112" s="1"/>
  <c r="E23" i="112"/>
  <c r="E24" i="112" s="1"/>
  <c r="D23" i="112"/>
  <c r="D24" i="112" s="1"/>
  <c r="C23" i="112"/>
  <c r="C24" i="112" s="1"/>
  <c r="F21" i="112"/>
  <c r="B21" i="112"/>
  <c r="D18" i="112"/>
  <c r="C18" i="112"/>
  <c r="I17" i="112"/>
  <c r="H17" i="112"/>
  <c r="H18" i="112" s="1"/>
  <c r="G17" i="112"/>
  <c r="G18" i="112" s="1"/>
  <c r="F17" i="112"/>
  <c r="F23" i="112" s="1"/>
  <c r="E17" i="112"/>
  <c r="B17" i="112"/>
  <c r="B23" i="112" s="1"/>
  <c r="F14" i="112"/>
  <c r="F15" i="112" s="1"/>
  <c r="B14" i="112"/>
  <c r="B15" i="112" s="1"/>
  <c r="F13" i="112"/>
  <c r="F20" i="112" s="1"/>
  <c r="B13" i="112"/>
  <c r="B20" i="112" s="1"/>
  <c r="D11" i="112"/>
  <c r="C11" i="112"/>
  <c r="I10" i="112"/>
  <c r="H10" i="112"/>
  <c r="G10" i="112"/>
  <c r="E10" i="112"/>
  <c r="F8" i="112"/>
  <c r="B8" i="112"/>
  <c r="I2" i="112"/>
  <c r="C2" i="112"/>
  <c r="R27" i="111"/>
  <c r="O27" i="111"/>
  <c r="I27" i="111"/>
  <c r="F27" i="111"/>
  <c r="M24" i="111"/>
  <c r="D24" i="111"/>
  <c r="R23" i="111"/>
  <c r="R24" i="111" s="1"/>
  <c r="N23" i="111"/>
  <c r="N24" i="111" s="1"/>
  <c r="M23" i="111"/>
  <c r="L23" i="111"/>
  <c r="L24" i="111" s="1"/>
  <c r="I23" i="111"/>
  <c r="I24" i="111" s="1"/>
  <c r="H23" i="111"/>
  <c r="H24" i="111" s="1"/>
  <c r="E23" i="111"/>
  <c r="E24" i="111" s="1"/>
  <c r="D23" i="111"/>
  <c r="C23" i="111"/>
  <c r="C24" i="111" s="1"/>
  <c r="O21" i="111"/>
  <c r="K21" i="111"/>
  <c r="F21" i="111"/>
  <c r="B21" i="111"/>
  <c r="O20" i="111"/>
  <c r="K20" i="111"/>
  <c r="P18" i="111"/>
  <c r="M18" i="111"/>
  <c r="L18" i="111"/>
  <c r="H18" i="111"/>
  <c r="D18" i="111"/>
  <c r="C18" i="111"/>
  <c r="R17" i="111"/>
  <c r="Q17" i="111"/>
  <c r="Q18" i="111" s="1"/>
  <c r="P17" i="111"/>
  <c r="O17" i="111"/>
  <c r="O23" i="111" s="1"/>
  <c r="N17" i="111"/>
  <c r="K17" i="111"/>
  <c r="K23" i="111" s="1"/>
  <c r="I17" i="111"/>
  <c r="H17" i="111"/>
  <c r="G17" i="111"/>
  <c r="G18" i="111" s="1"/>
  <c r="F17" i="111"/>
  <c r="F23" i="111" s="1"/>
  <c r="E17" i="111"/>
  <c r="B17" i="111"/>
  <c r="B23" i="111" s="1"/>
  <c r="F15" i="111"/>
  <c r="O14" i="111"/>
  <c r="O15" i="111" s="1"/>
  <c r="K14" i="111"/>
  <c r="K15" i="111" s="1"/>
  <c r="F14" i="111"/>
  <c r="B14" i="111"/>
  <c r="B15" i="111" s="1"/>
  <c r="O13" i="111"/>
  <c r="K13" i="111"/>
  <c r="F13" i="111"/>
  <c r="F20" i="111" s="1"/>
  <c r="B13" i="111"/>
  <c r="B20" i="111" s="1"/>
  <c r="P11" i="111"/>
  <c r="M11" i="111"/>
  <c r="L11" i="111"/>
  <c r="D11" i="111"/>
  <c r="C11" i="111"/>
  <c r="R10" i="111"/>
  <c r="Q10" i="111"/>
  <c r="Q23" i="111" s="1"/>
  <c r="Q24" i="111" s="1"/>
  <c r="P10" i="111"/>
  <c r="P23" i="111" s="1"/>
  <c r="P24" i="111" s="1"/>
  <c r="N10" i="111"/>
  <c r="I10" i="111"/>
  <c r="H10" i="111"/>
  <c r="H11" i="111" s="1"/>
  <c r="G10" i="111"/>
  <c r="G23" i="111" s="1"/>
  <c r="G24" i="111" s="1"/>
  <c r="E10" i="111"/>
  <c r="O8" i="111"/>
  <c r="K8" i="111"/>
  <c r="F8" i="111"/>
  <c r="B8" i="111"/>
  <c r="L2" i="111"/>
  <c r="G2" i="111"/>
  <c r="R27" i="110"/>
  <c r="O27" i="110"/>
  <c r="I27" i="110"/>
  <c r="F27" i="110"/>
  <c r="M24" i="110"/>
  <c r="D24" i="110"/>
  <c r="R23" i="110"/>
  <c r="R24" i="110" s="1"/>
  <c r="N23" i="110"/>
  <c r="N24" i="110" s="1"/>
  <c r="M23" i="110"/>
  <c r="L23" i="110"/>
  <c r="L24" i="110" s="1"/>
  <c r="I23" i="110"/>
  <c r="I24" i="110" s="1"/>
  <c r="E23" i="110"/>
  <c r="E24" i="110" s="1"/>
  <c r="D23" i="110"/>
  <c r="C23" i="110"/>
  <c r="C24" i="110" s="1"/>
  <c r="O21" i="110"/>
  <c r="K21" i="110"/>
  <c r="F21" i="110"/>
  <c r="B21" i="110"/>
  <c r="O20" i="110"/>
  <c r="K20" i="110"/>
  <c r="Q18" i="110"/>
  <c r="M18" i="110"/>
  <c r="L18" i="110"/>
  <c r="H18" i="110"/>
  <c r="D18" i="110"/>
  <c r="C18" i="110"/>
  <c r="R17" i="110"/>
  <c r="Q17" i="110"/>
  <c r="P17" i="110"/>
  <c r="P18" i="110" s="1"/>
  <c r="O17" i="110"/>
  <c r="O23" i="110" s="1"/>
  <c r="N17" i="110"/>
  <c r="K17" i="110"/>
  <c r="K23" i="110" s="1"/>
  <c r="I17" i="110"/>
  <c r="H17" i="110"/>
  <c r="G17" i="110"/>
  <c r="G18" i="110" s="1"/>
  <c r="F17" i="110"/>
  <c r="F23" i="110" s="1"/>
  <c r="E17" i="110"/>
  <c r="B17" i="110"/>
  <c r="B23" i="110" s="1"/>
  <c r="F15" i="110"/>
  <c r="O14" i="110"/>
  <c r="O15" i="110" s="1"/>
  <c r="K14" i="110"/>
  <c r="K15" i="110" s="1"/>
  <c r="F14" i="110"/>
  <c r="B14" i="110"/>
  <c r="B15" i="110" s="1"/>
  <c r="O13" i="110"/>
  <c r="K13" i="110"/>
  <c r="F13" i="110"/>
  <c r="F20" i="110" s="1"/>
  <c r="B13" i="110"/>
  <c r="B20" i="110" s="1"/>
  <c r="Q11" i="110"/>
  <c r="M11" i="110"/>
  <c r="L11" i="110"/>
  <c r="H11" i="110"/>
  <c r="D11" i="110"/>
  <c r="C11" i="110"/>
  <c r="R10" i="110"/>
  <c r="Q10" i="110"/>
  <c r="Q23" i="110" s="1"/>
  <c r="Q24" i="110" s="1"/>
  <c r="P10" i="110"/>
  <c r="P11" i="110" s="1"/>
  <c r="N10" i="110"/>
  <c r="I10" i="110"/>
  <c r="H10" i="110"/>
  <c r="H23" i="110" s="1"/>
  <c r="H24" i="110" s="1"/>
  <c r="G10" i="110"/>
  <c r="G23" i="110" s="1"/>
  <c r="G24" i="110" s="1"/>
  <c r="E10" i="110"/>
  <c r="O8" i="110"/>
  <c r="K8" i="110"/>
  <c r="F8" i="110"/>
  <c r="B8" i="110"/>
  <c r="L2" i="110"/>
  <c r="G2" i="110"/>
  <c r="I2" i="105"/>
  <c r="B2" i="105"/>
  <c r="R27" i="106"/>
  <c r="O27" i="106"/>
  <c r="I27" i="106"/>
  <c r="F27" i="106"/>
  <c r="L2" i="106"/>
  <c r="G2" i="106"/>
  <c r="R27" i="109"/>
  <c r="O27" i="109"/>
  <c r="I27" i="109"/>
  <c r="F27" i="109"/>
  <c r="L2" i="109"/>
  <c r="G2" i="109"/>
  <c r="R27" i="103"/>
  <c r="O27" i="103"/>
  <c r="I27" i="103"/>
  <c r="F27" i="103"/>
  <c r="L2" i="103"/>
  <c r="G2" i="103"/>
  <c r="I27" i="99"/>
  <c r="R27" i="99"/>
  <c r="O27" i="99"/>
  <c r="F27" i="99"/>
  <c r="L2" i="99"/>
  <c r="G2" i="99"/>
  <c r="Q17" i="106"/>
  <c r="P17" i="106"/>
  <c r="Q10" i="106"/>
  <c r="P10" i="106"/>
  <c r="H17" i="106"/>
  <c r="G17" i="106"/>
  <c r="H10" i="106"/>
  <c r="G10" i="106"/>
  <c r="G23" i="112" l="1"/>
  <c r="G24" i="112" s="1"/>
  <c r="H23" i="112"/>
  <c r="H24" i="112" s="1"/>
  <c r="G11" i="112"/>
  <c r="H11" i="112"/>
  <c r="Q11" i="111"/>
  <c r="G11" i="111"/>
  <c r="G11" i="110"/>
  <c r="P23" i="110"/>
  <c r="P24" i="110" s="1"/>
  <c r="N24" i="109"/>
  <c r="M24" i="109"/>
  <c r="D24" i="109"/>
  <c r="C24" i="109"/>
  <c r="R23" i="109"/>
  <c r="R24" i="109" s="1"/>
  <c r="N23" i="109"/>
  <c r="M23" i="109"/>
  <c r="L23" i="109"/>
  <c r="L24" i="109" s="1"/>
  <c r="I23" i="109"/>
  <c r="I24" i="109" s="1"/>
  <c r="E23" i="109"/>
  <c r="E24" i="109" s="1"/>
  <c r="D23" i="109"/>
  <c r="C23" i="109"/>
  <c r="O21" i="109"/>
  <c r="K21" i="109"/>
  <c r="F21" i="109"/>
  <c r="B21" i="109"/>
  <c r="O20" i="109"/>
  <c r="K20" i="109"/>
  <c r="Q18" i="109"/>
  <c r="M18" i="109"/>
  <c r="L18" i="109"/>
  <c r="D18" i="109"/>
  <c r="C18" i="109"/>
  <c r="R17" i="109"/>
  <c r="Q17" i="109"/>
  <c r="P17" i="109"/>
  <c r="P18" i="109" s="1"/>
  <c r="O17" i="109"/>
  <c r="O23" i="109" s="1"/>
  <c r="N17" i="109"/>
  <c r="K17" i="109"/>
  <c r="K23" i="109" s="1"/>
  <c r="I17" i="109"/>
  <c r="H17" i="109"/>
  <c r="H23" i="109" s="1"/>
  <c r="H24" i="109" s="1"/>
  <c r="G17" i="109"/>
  <c r="G23" i="109" s="1"/>
  <c r="G24" i="109" s="1"/>
  <c r="F17" i="109"/>
  <c r="F23" i="109" s="1"/>
  <c r="E17" i="109"/>
  <c r="B17" i="109"/>
  <c r="B23" i="109" s="1"/>
  <c r="B15" i="109"/>
  <c r="O14" i="109"/>
  <c r="O15" i="109" s="1"/>
  <c r="K14" i="109"/>
  <c r="K15" i="109" s="1"/>
  <c r="F14" i="109"/>
  <c r="F15" i="109" s="1"/>
  <c r="B14" i="109"/>
  <c r="O13" i="109"/>
  <c r="K13" i="109"/>
  <c r="F13" i="109"/>
  <c r="F20" i="109" s="1"/>
  <c r="B13" i="109"/>
  <c r="B20" i="109" s="1"/>
  <c r="Q11" i="109"/>
  <c r="M11" i="109"/>
  <c r="L11" i="109"/>
  <c r="D11" i="109"/>
  <c r="C11" i="109"/>
  <c r="R10" i="109"/>
  <c r="Q10" i="109"/>
  <c r="Q23" i="109" s="1"/>
  <c r="Q24" i="109" s="1"/>
  <c r="P10" i="109"/>
  <c r="P11" i="109" s="1"/>
  <c r="N10" i="109"/>
  <c r="I10" i="109"/>
  <c r="H10" i="109"/>
  <c r="H11" i="109" s="1"/>
  <c r="G10" i="109"/>
  <c r="G11" i="109" s="1"/>
  <c r="E10" i="109"/>
  <c r="O8" i="109"/>
  <c r="K8" i="109"/>
  <c r="F8" i="109"/>
  <c r="B8" i="109"/>
  <c r="Q17" i="103"/>
  <c r="P17" i="103"/>
  <c r="H17" i="103"/>
  <c r="H18" i="103" s="1"/>
  <c r="G17" i="103"/>
  <c r="B17" i="103"/>
  <c r="E17" i="103"/>
  <c r="F17" i="103"/>
  <c r="I17" i="103"/>
  <c r="K17" i="103"/>
  <c r="N17" i="103"/>
  <c r="O17" i="103"/>
  <c r="R17" i="103"/>
  <c r="C18" i="103"/>
  <c r="D18" i="103"/>
  <c r="G18" i="103"/>
  <c r="L18" i="103"/>
  <c r="M18" i="103"/>
  <c r="P18" i="103"/>
  <c r="Q18" i="103"/>
  <c r="M11" i="103"/>
  <c r="L11" i="103"/>
  <c r="D11" i="103"/>
  <c r="C11" i="103"/>
  <c r="R10" i="103"/>
  <c r="Q10" i="103"/>
  <c r="Q11" i="103" s="1"/>
  <c r="P10" i="103"/>
  <c r="P11" i="103" s="1"/>
  <c r="N10" i="103"/>
  <c r="I10" i="103"/>
  <c r="H10" i="103"/>
  <c r="H11" i="103" s="1"/>
  <c r="G10" i="103"/>
  <c r="G11" i="103" s="1"/>
  <c r="E10" i="103"/>
  <c r="G18" i="109" l="1"/>
  <c r="H18" i="109"/>
  <c r="P23" i="109"/>
  <c r="P24" i="109" s="1"/>
  <c r="T6" i="70" l="1"/>
  <c r="S6" i="70"/>
  <c r="R6" i="70"/>
  <c r="Q6" i="70" s="1"/>
  <c r="T5" i="70"/>
  <c r="S5" i="70"/>
  <c r="R5" i="70"/>
  <c r="Q5" i="70" s="1"/>
  <c r="P23" i="103" l="1"/>
  <c r="Q23" i="103"/>
  <c r="M23" i="103"/>
  <c r="L23" i="103"/>
  <c r="H23" i="103"/>
  <c r="G23" i="103"/>
  <c r="D23" i="103"/>
  <c r="C23" i="103"/>
  <c r="Q23" i="106"/>
  <c r="P23" i="106"/>
  <c r="M23" i="106"/>
  <c r="L23" i="106"/>
  <c r="H23" i="106"/>
  <c r="G23" i="106"/>
  <c r="D23" i="106"/>
  <c r="C23" i="106"/>
  <c r="O8" i="106"/>
  <c r="K8" i="106"/>
  <c r="F8" i="106"/>
  <c r="B8" i="106"/>
  <c r="Q17" i="99" l="1"/>
  <c r="P17" i="99"/>
  <c r="Q10" i="99"/>
  <c r="P10" i="99"/>
  <c r="R17" i="99"/>
  <c r="N17" i="99"/>
  <c r="N10" i="99"/>
  <c r="R10" i="99" l="1"/>
  <c r="O8" i="103"/>
  <c r="K8" i="103"/>
  <c r="F8" i="103"/>
  <c r="B8" i="103"/>
  <c r="M18" i="106" l="1"/>
  <c r="L18" i="106"/>
  <c r="D18" i="106"/>
  <c r="C18" i="106"/>
  <c r="R17" i="106"/>
  <c r="Q18" i="106"/>
  <c r="P18" i="106"/>
  <c r="O17" i="106"/>
  <c r="N17" i="106"/>
  <c r="K17" i="106"/>
  <c r="I17" i="106"/>
  <c r="H18" i="106"/>
  <c r="G18" i="106"/>
  <c r="F17" i="106"/>
  <c r="E17" i="106"/>
  <c r="B17" i="106"/>
  <c r="M11" i="106"/>
  <c r="L11" i="106"/>
  <c r="D11" i="106"/>
  <c r="C11" i="106"/>
  <c r="R10" i="106"/>
  <c r="Q11" i="106"/>
  <c r="P11" i="106"/>
  <c r="N10" i="106"/>
  <c r="I10" i="106"/>
  <c r="H11" i="106"/>
  <c r="G11" i="106"/>
  <c r="E10" i="106"/>
  <c r="I23" i="106" l="1"/>
  <c r="N23" i="106"/>
  <c r="B8" i="99" l="1"/>
  <c r="H17" i="99"/>
  <c r="H18" i="99" s="1"/>
  <c r="G17" i="99"/>
  <c r="H17" i="105"/>
  <c r="I17" i="105" s="1"/>
  <c r="G17" i="105"/>
  <c r="H10" i="105"/>
  <c r="G10" i="105"/>
  <c r="G11" i="105" s="1"/>
  <c r="H10" i="99"/>
  <c r="G10" i="99"/>
  <c r="G11" i="99" s="1"/>
  <c r="F8" i="105"/>
  <c r="B8" i="105"/>
  <c r="O8" i="99"/>
  <c r="K8" i="99"/>
  <c r="F8" i="99"/>
  <c r="R23" i="106"/>
  <c r="R24" i="106" s="1"/>
  <c r="E23" i="106"/>
  <c r="E24" i="106" s="1"/>
  <c r="O21" i="106"/>
  <c r="K21" i="106"/>
  <c r="F21" i="106"/>
  <c r="B21" i="106"/>
  <c r="O20" i="106"/>
  <c r="K20" i="106"/>
  <c r="O23" i="106"/>
  <c r="K23" i="106"/>
  <c r="F23" i="106"/>
  <c r="B23" i="106"/>
  <c r="O14" i="106"/>
  <c r="O15" i="106" s="1"/>
  <c r="K14" i="106"/>
  <c r="K15" i="106" s="1"/>
  <c r="F14" i="106"/>
  <c r="F15" i="106" s="1"/>
  <c r="B14" i="106"/>
  <c r="B15" i="106" s="1"/>
  <c r="O13" i="106"/>
  <c r="K13" i="106"/>
  <c r="F13" i="106"/>
  <c r="F20" i="106" s="1"/>
  <c r="B13" i="106"/>
  <c r="B20" i="106" s="1"/>
  <c r="D23" i="105"/>
  <c r="D24" i="105" s="1"/>
  <c r="C23" i="105"/>
  <c r="C24" i="105" s="1"/>
  <c r="F21" i="105"/>
  <c r="B21" i="105"/>
  <c r="H18" i="105"/>
  <c r="D18" i="105"/>
  <c r="C18" i="105"/>
  <c r="F17" i="105"/>
  <c r="F23" i="105" s="1"/>
  <c r="E17" i="105"/>
  <c r="B17" i="105"/>
  <c r="B23" i="105" s="1"/>
  <c r="F14" i="105"/>
  <c r="F15" i="105" s="1"/>
  <c r="B14" i="105"/>
  <c r="B15" i="105" s="1"/>
  <c r="F13" i="105"/>
  <c r="F20" i="105" s="1"/>
  <c r="B13" i="105"/>
  <c r="B20" i="105" s="1"/>
  <c r="D11" i="105"/>
  <c r="C11" i="105"/>
  <c r="E10" i="105"/>
  <c r="D24" i="103"/>
  <c r="C24" i="103"/>
  <c r="O21" i="103"/>
  <c r="K21" i="103"/>
  <c r="F21" i="103"/>
  <c r="B21" i="103"/>
  <c r="O20" i="103"/>
  <c r="K20" i="103"/>
  <c r="O23" i="103"/>
  <c r="K23" i="103"/>
  <c r="F23" i="103"/>
  <c r="B23" i="103"/>
  <c r="O14" i="103"/>
  <c r="O15" i="103" s="1"/>
  <c r="K14" i="103"/>
  <c r="K15" i="103" s="1"/>
  <c r="F14" i="103"/>
  <c r="F15" i="103" s="1"/>
  <c r="B14" i="103"/>
  <c r="B15" i="103" s="1"/>
  <c r="O13" i="103"/>
  <c r="K13" i="103"/>
  <c r="F13" i="103"/>
  <c r="F20" i="103" s="1"/>
  <c r="B13" i="103"/>
  <c r="B20" i="103" s="1"/>
  <c r="O13" i="99"/>
  <c r="K13" i="99"/>
  <c r="D23" i="99"/>
  <c r="D24" i="99" s="1"/>
  <c r="C23" i="99"/>
  <c r="C24" i="99" s="1"/>
  <c r="O21" i="99"/>
  <c r="K21" i="99"/>
  <c r="F21" i="99"/>
  <c r="B21" i="99"/>
  <c r="O20" i="99"/>
  <c r="K20" i="99"/>
  <c r="G18" i="99"/>
  <c r="D18" i="99"/>
  <c r="C18" i="99"/>
  <c r="Q18" i="99"/>
  <c r="P18" i="99"/>
  <c r="O17" i="99"/>
  <c r="O23" i="99" s="1"/>
  <c r="M18" i="99"/>
  <c r="L18" i="99"/>
  <c r="K17" i="99"/>
  <c r="K23" i="99" s="1"/>
  <c r="F17" i="99"/>
  <c r="F23" i="99" s="1"/>
  <c r="E17" i="99"/>
  <c r="B17" i="99"/>
  <c r="B23" i="99" s="1"/>
  <c r="O14" i="99"/>
  <c r="O15" i="99" s="1"/>
  <c r="K14" i="99"/>
  <c r="K15" i="99" s="1"/>
  <c r="F14" i="99"/>
  <c r="F15" i="99" s="1"/>
  <c r="B14" i="99"/>
  <c r="B15" i="99" s="1"/>
  <c r="F13" i="99"/>
  <c r="F20" i="99" s="1"/>
  <c r="B13" i="99"/>
  <c r="B20" i="99" s="1"/>
  <c r="D11" i="99"/>
  <c r="C11" i="99"/>
  <c r="P11" i="99"/>
  <c r="M11" i="99"/>
  <c r="E10" i="99"/>
  <c r="I10" i="99" l="1"/>
  <c r="H11" i="105"/>
  <c r="I10" i="105"/>
  <c r="I17" i="99"/>
  <c r="Q24" i="103"/>
  <c r="Q23" i="99"/>
  <c r="Q24" i="99" s="1"/>
  <c r="Q11" i="99"/>
  <c r="G18" i="105"/>
  <c r="E23" i="105"/>
  <c r="E24" i="105" s="1"/>
  <c r="H23" i="105"/>
  <c r="E23" i="103"/>
  <c r="E24" i="103" s="1"/>
  <c r="E23" i="99"/>
  <c r="E24" i="99" s="1"/>
  <c r="G23" i="105"/>
  <c r="I24" i="106"/>
  <c r="G24" i="103"/>
  <c r="L23" i="99"/>
  <c r="L11" i="99"/>
  <c r="H11" i="99"/>
  <c r="G23" i="99"/>
  <c r="G24" i="99" s="1"/>
  <c r="H23" i="99"/>
  <c r="I23" i="99" s="1"/>
  <c r="M23" i="99"/>
  <c r="M24" i="99" s="1"/>
  <c r="P24" i="103"/>
  <c r="M24" i="103"/>
  <c r="P23" i="99"/>
  <c r="H24" i="105" l="1"/>
  <c r="I23" i="105"/>
  <c r="I24" i="105" s="1"/>
  <c r="R23" i="103"/>
  <c r="R24" i="103" s="1"/>
  <c r="L24" i="103"/>
  <c r="N23" i="103"/>
  <c r="N24" i="103" s="1"/>
  <c r="H24" i="103"/>
  <c r="I23" i="103"/>
  <c r="I24" i="103" s="1"/>
  <c r="P24" i="99"/>
  <c r="R23" i="99"/>
  <c r="R24" i="99" s="1"/>
  <c r="L24" i="99"/>
  <c r="N23" i="99"/>
  <c r="N24" i="99" s="1"/>
  <c r="H24" i="99"/>
  <c r="I24" i="99"/>
  <c r="N24" i="106"/>
  <c r="G24" i="105"/>
</calcChain>
</file>

<file path=xl/sharedStrings.xml><?xml version="1.0" encoding="utf-8"?>
<sst xmlns="http://schemas.openxmlformats.org/spreadsheetml/2006/main" count="951" uniqueCount="482">
  <si>
    <t>OPP</t>
  </si>
  <si>
    <t>F</t>
  </si>
  <si>
    <t>A</t>
  </si>
  <si>
    <t>P</t>
  </si>
  <si>
    <t>TRIPS</t>
  </si>
  <si>
    <t>PAIRS</t>
  </si>
  <si>
    <t>SIDE
TOTAL</t>
  </si>
  <si>
    <t>Durbanville 1</t>
  </si>
  <si>
    <t>Mowbray 1</t>
  </si>
  <si>
    <t>Edgemead 2</t>
  </si>
  <si>
    <t>Bellville 1</t>
  </si>
  <si>
    <t>Bergvliet 1</t>
  </si>
  <si>
    <t>Durbanville 2</t>
  </si>
  <si>
    <t>Durbanville 3</t>
  </si>
  <si>
    <t>Durbanville 4</t>
  </si>
  <si>
    <t>Durbanville 5</t>
  </si>
  <si>
    <t>Edgemead 1</t>
  </si>
  <si>
    <t>Edgemead 3</t>
  </si>
  <si>
    <t>Glen CC 1</t>
  </si>
  <si>
    <t>Goodwood 1</t>
  </si>
  <si>
    <t>Goodwood 2</t>
  </si>
  <si>
    <t>Gordon's Bay 1</t>
  </si>
  <si>
    <t>Helderberg 1</t>
  </si>
  <si>
    <t>Helderberg 2</t>
  </si>
  <si>
    <t>Mowbray 2</t>
  </si>
  <si>
    <t>Old Oak 1</t>
  </si>
  <si>
    <t>Old Oak 2</t>
  </si>
  <si>
    <t>Old Oak 3</t>
  </si>
  <si>
    <t>Somerset West 1</t>
  </si>
  <si>
    <t>Somerset West 2</t>
  </si>
  <si>
    <t>Somerset West 3</t>
  </si>
  <si>
    <t>Wheatfield 1</t>
  </si>
  <si>
    <t>Trips</t>
  </si>
  <si>
    <t>Pairs</t>
  </si>
  <si>
    <t>Winner Last 16 Game 1</t>
  </si>
  <si>
    <t>Winner Last 16 Game 2</t>
  </si>
  <si>
    <t>Semi Final 1</t>
  </si>
  <si>
    <t>Semi Final 2</t>
  </si>
  <si>
    <t>Winner Quarter Final 1</t>
  </si>
  <si>
    <t>Winner Quarter Final 2</t>
  </si>
  <si>
    <t>Winner Quarter Final 3</t>
  </si>
  <si>
    <t>Winner Quarter Final 4</t>
  </si>
  <si>
    <t>Final</t>
  </si>
  <si>
    <t>Winner Semi Final 1</t>
  </si>
  <si>
    <t>Winner Semi Final 2</t>
  </si>
  <si>
    <t>Winner Wins the WP Fives!!!</t>
  </si>
  <si>
    <t>SF2</t>
  </si>
  <si>
    <t>SF1</t>
  </si>
  <si>
    <t>Last 16 - 1</t>
  </si>
  <si>
    <t>Section Venues</t>
  </si>
  <si>
    <t>Playoff Venues</t>
  </si>
  <si>
    <t>Last 16 - 2</t>
  </si>
  <si>
    <t>Winner</t>
  </si>
  <si>
    <t>Quarter Final 1</t>
  </si>
  <si>
    <t>Quarter Final 2</t>
  </si>
  <si>
    <t>Quarter Final 3</t>
  </si>
  <si>
    <t>Quarter Final 4</t>
  </si>
  <si>
    <t>WP Fives - 2023/24 - Entries Received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</si>
  <si>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</si>
  <si>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</si>
  <si>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</si>
  <si>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</si>
  <si>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</si>
  <si>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</si>
  <si>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</si>
  <si>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</si>
  <si>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</si>
  <si>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</si>
  <si>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</si>
  <si>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</si>
  <si>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Strand 1</t>
  </si>
  <si>
    <t>QF02</t>
  </si>
  <si>
    <t>QF01</t>
  </si>
  <si>
    <t>QF04</t>
  </si>
  <si>
    <t>QF03</t>
  </si>
  <si>
    <t>L16-2</t>
  </si>
  <si>
    <t>L16-1</t>
  </si>
  <si>
    <t>Winner Section 1</t>
  </si>
  <si>
    <t>Winner Section 2</t>
  </si>
  <si>
    <t>Winner Section 3</t>
  </si>
  <si>
    <t>Winner Section 4</t>
  </si>
  <si>
    <t>Winner Section 5</t>
  </si>
  <si>
    <t>Winner Section 6</t>
  </si>
  <si>
    <t>Winner Section 7</t>
  </si>
  <si>
    <t>Winner Section 8</t>
  </si>
  <si>
    <t>Winner Section 9</t>
  </si>
  <si>
    <t>Winner Section 10</t>
  </si>
  <si>
    <t>Fish Hoek 1</t>
  </si>
  <si>
    <t>Fresnaye 1</t>
  </si>
  <si>
    <t>WPCC 1</t>
  </si>
  <si>
    <t>TBC</t>
  </si>
  <si>
    <t>Sun 21 June 09:00</t>
  </si>
  <si>
    <t>Sun 21 June 13:00</t>
  </si>
  <si>
    <t>Sat 27 June 09h00</t>
  </si>
  <si>
    <t>Sat 27 June 13h00</t>
  </si>
  <si>
    <t>Constantia 1</t>
  </si>
  <si>
    <t>I Berman</t>
  </si>
  <si>
    <t>C Marshall</t>
  </si>
  <si>
    <t>Pinelands 1</t>
  </si>
  <si>
    <t>Pinelands 2</t>
  </si>
  <si>
    <t>Plumstead 1</t>
  </si>
  <si>
    <t>S-6</t>
  </si>
  <si>
    <t>S-5</t>
  </si>
  <si>
    <t>S-2</t>
  </si>
  <si>
    <t>S-1</t>
  </si>
  <si>
    <t>S-4</t>
  </si>
  <si>
    <t>S-3</t>
  </si>
  <si>
    <t>S-8</t>
  </si>
  <si>
    <t>S-7</t>
  </si>
  <si>
    <t>S-10</t>
  </si>
  <si>
    <t>WP MEN FIVES - LAST 16</t>
  </si>
  <si>
    <t>WP MEN FIVES - FINAL</t>
  </si>
  <si>
    <t>WP MEN FIVES - SEMI-FINAL</t>
  </si>
  <si>
    <t>WP MEN FIVES - QUARTER-FINAL</t>
  </si>
  <si>
    <t>WP Bowls - 2025-2026 - Men Fives</t>
  </si>
  <si>
    <t>Edgemead</t>
  </si>
  <si>
    <t>Last 16 - 3</t>
  </si>
  <si>
    <t>Last 16 - 4</t>
  </si>
  <si>
    <t>Last 16 - 5</t>
  </si>
  <si>
    <t>Last 16 - 6</t>
  </si>
  <si>
    <t>Mowbray</t>
  </si>
  <si>
    <t>Last 16 - 7</t>
  </si>
  <si>
    <t>Last 16 - 8</t>
  </si>
  <si>
    <t>BYE</t>
  </si>
  <si>
    <t>Old Oak</t>
  </si>
  <si>
    <t>Plumstead</t>
  </si>
  <si>
    <t>Winner Section 15</t>
  </si>
  <si>
    <t>Winner Last 16 Game 7</t>
  </si>
  <si>
    <t>Winner Last 16 Game 5</t>
  </si>
  <si>
    <t>Winner Last 16 Game 6</t>
  </si>
  <si>
    <t>Winner Last 16 Game 3</t>
  </si>
  <si>
    <t>Winner Last 16 Game 4</t>
  </si>
  <si>
    <t>L16-4</t>
  </si>
  <si>
    <t>L16-3</t>
  </si>
  <si>
    <t>L16-6</t>
  </si>
  <si>
    <t>L16-5</t>
  </si>
  <si>
    <t>S-15</t>
  </si>
  <si>
    <t>L16-7</t>
  </si>
  <si>
    <t>S9</t>
  </si>
  <si>
    <t>Winner Section 11</t>
  </si>
  <si>
    <t>Winner Section 12</t>
  </si>
  <si>
    <t>S-12</t>
  </si>
  <si>
    <t>S-11</t>
  </si>
  <si>
    <t>Winner Section 13</t>
  </si>
  <si>
    <t>Winner Section 14</t>
  </si>
  <si>
    <t>Durbanville</t>
  </si>
  <si>
    <t>Bellville</t>
  </si>
  <si>
    <t>Somserset West</t>
  </si>
  <si>
    <t>Pinelands</t>
  </si>
  <si>
    <t>Strand</t>
  </si>
  <si>
    <t>Wheatfield</t>
  </si>
  <si>
    <t>Glen CC</t>
  </si>
  <si>
    <t>Stellenbosch</t>
  </si>
  <si>
    <t>Bergvliet</t>
  </si>
  <si>
    <t>A Jansen</t>
  </si>
  <si>
    <t>G Linaker</t>
  </si>
  <si>
    <t>S Rutgers</t>
  </si>
  <si>
    <t>M Martin</t>
  </si>
  <si>
    <t>M Stanich</t>
  </si>
  <si>
    <t>Bellville 2</t>
  </si>
  <si>
    <t>K Hey</t>
  </si>
  <si>
    <t>T v Tonder</t>
  </si>
  <si>
    <t>A Mraji</t>
  </si>
  <si>
    <t>K Steyn</t>
  </si>
  <si>
    <t>R Schroeder</t>
  </si>
  <si>
    <t>Bellville 3</t>
  </si>
  <si>
    <t>M Andrade</t>
  </si>
  <si>
    <t>J Doubell</t>
  </si>
  <si>
    <t>G Collier</t>
  </si>
  <si>
    <t>T Mraji</t>
  </si>
  <si>
    <t>D Johannes</t>
  </si>
  <si>
    <t>P Terry</t>
  </si>
  <si>
    <t>D Miller</t>
  </si>
  <si>
    <t>N Frazer</t>
  </si>
  <si>
    <t>E Manuel</t>
  </si>
  <si>
    <t>R Vaughan</t>
  </si>
  <si>
    <t>C Ellis</t>
  </si>
  <si>
    <t>D vd Walt</t>
  </si>
  <si>
    <t>B v Eyssen</t>
  </si>
  <si>
    <t>B Nell</t>
  </si>
  <si>
    <t>G Cowley</t>
  </si>
  <si>
    <t>P Snowdon</t>
  </si>
  <si>
    <t>B Loubser</t>
  </si>
  <si>
    <t>I Harrison</t>
  </si>
  <si>
    <t>T Macaskill</t>
  </si>
  <si>
    <t>R Lang</t>
  </si>
  <si>
    <t>J Bruwer</t>
  </si>
  <si>
    <t>A Hogan</t>
  </si>
  <si>
    <t>S Woor</t>
  </si>
  <si>
    <t>D Wyatt</t>
  </si>
  <si>
    <t>G Nel</t>
  </si>
  <si>
    <t>F Klopper</t>
  </si>
  <si>
    <t>M Scheepers</t>
  </si>
  <si>
    <t>H Venter</t>
  </si>
  <si>
    <t>T Pitcher</t>
  </si>
  <si>
    <t>J Butler</t>
  </si>
  <si>
    <t>B v Schoor</t>
  </si>
  <si>
    <t>A Barnard</t>
  </si>
  <si>
    <t>R van Zyl</t>
  </si>
  <si>
    <t>M van Staden</t>
  </si>
  <si>
    <t>D van Zyl</t>
  </si>
  <si>
    <t>L Stipp</t>
  </si>
  <si>
    <t>B Stipp</t>
  </si>
  <si>
    <t>Durbanville 6</t>
  </si>
  <si>
    <t>A Gouveia</t>
  </si>
  <si>
    <t>N Smith</t>
  </si>
  <si>
    <t>I Gordon</t>
  </si>
  <si>
    <t>J Warnich</t>
  </si>
  <si>
    <t>Durbanville 7</t>
  </si>
  <si>
    <t>J Mesarcik</t>
  </si>
  <si>
    <t>G Cumming</t>
  </si>
  <si>
    <t>B Standen</t>
  </si>
  <si>
    <t>G Martin</t>
  </si>
  <si>
    <t>Durbanville 8</t>
  </si>
  <si>
    <t>E Phillips</t>
  </si>
  <si>
    <t>J van Tonder</t>
  </si>
  <si>
    <t>M v Tonder</t>
  </si>
  <si>
    <t>S65852</t>
  </si>
  <si>
    <t>S Klopper</t>
  </si>
  <si>
    <t>E Venter</t>
  </si>
  <si>
    <t>Durbanville 9</t>
  </si>
  <si>
    <t>R de Graaf</t>
  </si>
  <si>
    <t>D Schophaus</t>
  </si>
  <si>
    <t>F Nel</t>
  </si>
  <si>
    <t>F Prinsloo</t>
  </si>
  <si>
    <t>P Karstel</t>
  </si>
  <si>
    <t>Durbanville 10</t>
  </si>
  <si>
    <t>D le Roux</t>
  </si>
  <si>
    <t>W Mills</t>
  </si>
  <si>
    <t>N Cilliers</t>
  </si>
  <si>
    <t>H van Noort</t>
  </si>
  <si>
    <t>F Bruwer</t>
  </si>
  <si>
    <t>S Wiborg</t>
  </si>
  <si>
    <t>G Hill</t>
  </si>
  <si>
    <t>J Taljaard</t>
  </si>
  <si>
    <t>C Witten</t>
  </si>
  <si>
    <t>D Bentley</t>
  </si>
  <si>
    <t>M Afonso</t>
  </si>
  <si>
    <t>P Kiddy</t>
  </si>
  <si>
    <t>T Castle</t>
  </si>
  <si>
    <t>T Cowley</t>
  </si>
  <si>
    <t>R Davey</t>
  </si>
  <si>
    <t>D Munro</t>
  </si>
  <si>
    <t>C Gething</t>
  </si>
  <si>
    <t>M Hutton</t>
  </si>
  <si>
    <t>Edgemead 4</t>
  </si>
  <si>
    <t>T van der Poel</t>
  </si>
  <si>
    <t>T vd Walt</t>
  </si>
  <si>
    <t>D Keyser</t>
  </si>
  <si>
    <t>A Ascaray</t>
  </si>
  <si>
    <t>R Cruywagen</t>
  </si>
  <si>
    <t>Edgemead 5</t>
  </si>
  <si>
    <t>F Alves</t>
  </si>
  <si>
    <t>J Murray</t>
  </si>
  <si>
    <t>N Rusling</t>
  </si>
  <si>
    <t>Tory Sabatti</t>
  </si>
  <si>
    <t>G Elliott</t>
  </si>
  <si>
    <t>P d Walder</t>
  </si>
  <si>
    <t>P Schoeman</t>
  </si>
  <si>
    <t>M v Maltitz</t>
  </si>
  <si>
    <t>M vd Merwe</t>
  </si>
  <si>
    <t>Fish Hoek 2</t>
  </si>
  <si>
    <t>J Kinnell</t>
  </si>
  <si>
    <t>D Moncrief</t>
  </si>
  <si>
    <t>L Saunders</t>
  </si>
  <si>
    <t>L Marshall</t>
  </si>
  <si>
    <t>R Russell</t>
  </si>
  <si>
    <t>B Saven</t>
  </si>
  <si>
    <t>A Swanepoel</t>
  </si>
  <si>
    <t>J Cochrane</t>
  </si>
  <si>
    <t>Fresnaye 2</t>
  </si>
  <si>
    <t>B Solin</t>
  </si>
  <si>
    <t>D Ravens</t>
  </si>
  <si>
    <t>D Witz</t>
  </si>
  <si>
    <t>N Solomon</t>
  </si>
  <si>
    <t>M Smith</t>
  </si>
  <si>
    <t>M Zartz</t>
  </si>
  <si>
    <t>G Rightford</t>
  </si>
  <si>
    <t>E Wannerton</t>
  </si>
  <si>
    <t>Glen CC 2</t>
  </si>
  <si>
    <t>A Robbertse</t>
  </si>
  <si>
    <t>W van Niekerk</t>
  </si>
  <si>
    <t>K Campbell</t>
  </si>
  <si>
    <t>G van Niekerk</t>
  </si>
  <si>
    <t>Glen CC 3</t>
  </si>
  <si>
    <t>H Gordon</t>
  </si>
  <si>
    <t>G Chernotsky</t>
  </si>
  <si>
    <t>P Bloom</t>
  </si>
  <si>
    <t>L van Onselen</t>
  </si>
  <si>
    <t>D Diamond</t>
  </si>
  <si>
    <t>Glen CC 4</t>
  </si>
  <si>
    <t>W Hoyose</t>
  </si>
  <si>
    <t>F Cohen</t>
  </si>
  <si>
    <t>G Chicken</t>
  </si>
  <si>
    <t>Glen CC 5</t>
  </si>
  <si>
    <t>B Ikin</t>
  </si>
  <si>
    <t>J du Rand</t>
  </si>
  <si>
    <t>T Thomson</t>
  </si>
  <si>
    <t>S Abrahams</t>
  </si>
  <si>
    <t>M Liebrecht</t>
  </si>
  <si>
    <t>R Myers</t>
  </si>
  <si>
    <t>K Joubert</t>
  </si>
  <si>
    <t>CJ v Rensburg</t>
  </si>
  <si>
    <t>D Burger</t>
  </si>
  <si>
    <t>S Kotze</t>
  </si>
  <si>
    <t>M Mukkaden</t>
  </si>
  <si>
    <t>L Bradley</t>
  </si>
  <si>
    <t>W Neethling</t>
  </si>
  <si>
    <t>S Neethling</t>
  </si>
  <si>
    <t>J de Sousa</t>
  </si>
  <si>
    <t>V Alves</t>
  </si>
  <si>
    <t>P Buitendag</t>
  </si>
  <si>
    <t>A Stephen</t>
  </si>
  <si>
    <t>H Badenhorst</t>
  </si>
  <si>
    <t>R Januarie</t>
  </si>
  <si>
    <t>L Hofmans</t>
  </si>
  <si>
    <t>P Ferns</t>
  </si>
  <si>
    <t>S Braybrooke</t>
  </si>
  <si>
    <t>G Ferns</t>
  </si>
  <si>
    <t>B Isherwood</t>
  </si>
  <si>
    <t>G Sander</t>
  </si>
  <si>
    <t>G Jason</t>
  </si>
  <si>
    <t>R Shaefer</t>
  </si>
  <si>
    <t>J Buitenhuis</t>
  </si>
  <si>
    <t>C de Stadler</t>
  </si>
  <si>
    <t>M de Swardt</t>
  </si>
  <si>
    <t>Kraaifontein 1</t>
  </si>
  <si>
    <t>R Bricout</t>
  </si>
  <si>
    <t>G Groenewald</t>
  </si>
  <si>
    <t>A Visser</t>
  </si>
  <si>
    <t>J van Wyk</t>
  </si>
  <si>
    <t>M Brink</t>
  </si>
  <si>
    <t>Kuilsrivier 1</t>
  </si>
  <si>
    <t>G Phyfer</t>
  </si>
  <si>
    <t>I Hanekom</t>
  </si>
  <si>
    <t>F Mayer</t>
  </si>
  <si>
    <t>G Bensley</t>
  </si>
  <si>
    <t>J Visser</t>
  </si>
  <si>
    <t>Malmesbury 1</t>
  </si>
  <si>
    <t>A Nel</t>
  </si>
  <si>
    <t>F v Zyl</t>
  </si>
  <si>
    <t>P Willemse</t>
  </si>
  <si>
    <t>D Griebenauw</t>
  </si>
  <si>
    <t>J Petersen</t>
  </si>
  <si>
    <t>I Samaai</t>
  </si>
  <si>
    <t>S Jennings</t>
  </si>
  <si>
    <t>T vd Spuy</t>
  </si>
  <si>
    <t>C de Klerk</t>
  </si>
  <si>
    <t>J de Kock</t>
  </si>
  <si>
    <t>G Lyttle</t>
  </si>
  <si>
    <t>P Todt</t>
  </si>
  <si>
    <t>R Todt</t>
  </si>
  <si>
    <t>C Fisher</t>
  </si>
  <si>
    <t>Mowbray 3</t>
  </si>
  <si>
    <t>T Kidd</t>
  </si>
  <si>
    <t>M Ziegler</t>
  </si>
  <si>
    <t>J de Waal</t>
  </si>
  <si>
    <t>B Howell</t>
  </si>
  <si>
    <t>S Harris</t>
  </si>
  <si>
    <t>NG Crawford</t>
  </si>
  <si>
    <t>L Botha</t>
  </si>
  <si>
    <t>C Anderson</t>
  </si>
  <si>
    <t>JAW Brown</t>
  </si>
  <si>
    <t>JD Wentzel</t>
  </si>
  <si>
    <t>B Dowling</t>
  </si>
  <si>
    <t>H Scott</t>
  </si>
  <si>
    <t>P Rossouw</t>
  </si>
  <si>
    <t>W Dippenaar</t>
  </si>
  <si>
    <t>GM Theunissen</t>
  </si>
  <si>
    <t>EH Oliphant</t>
  </si>
  <si>
    <t>A de Reuck</t>
  </si>
  <si>
    <t>P de Bod</t>
  </si>
  <si>
    <t>C Beukman</t>
  </si>
  <si>
    <t>L Mellett</t>
  </si>
  <si>
    <t>Old Oak 4</t>
  </si>
  <si>
    <t>C Snyman</t>
  </si>
  <si>
    <t>G Stewart</t>
  </si>
  <si>
    <t>M Donaldson</t>
  </si>
  <si>
    <t>DM Tredoux</t>
  </si>
  <si>
    <t>K Hougaard</t>
  </si>
  <si>
    <t>G Patrick</t>
  </si>
  <si>
    <t>M Cooper</t>
  </si>
  <si>
    <t>K Chadwick</t>
  </si>
  <si>
    <t>P Scott</t>
  </si>
  <si>
    <t>N Taljaard</t>
  </si>
  <si>
    <t>J du Preez</t>
  </si>
  <si>
    <t>M Norman</t>
  </si>
  <si>
    <t>S Koen</t>
  </si>
  <si>
    <t>B Herbst</t>
  </si>
  <si>
    <t>W van Wyk</t>
  </si>
  <si>
    <t>JM Ferreira</t>
  </si>
  <si>
    <t>G Nieuwenhuis</t>
  </si>
  <si>
    <t>N Byrne</t>
  </si>
  <si>
    <t>J Kleynhans</t>
  </si>
  <si>
    <t>P Marais</t>
  </si>
  <si>
    <t>C Blom</t>
  </si>
  <si>
    <t>J Guild</t>
  </si>
  <si>
    <t>P Minnaar</t>
  </si>
  <si>
    <t>J Rall</t>
  </si>
  <si>
    <t>Somerset West 4</t>
  </si>
  <si>
    <t>A Grant-Smith</t>
  </si>
  <si>
    <t>D Meyer</t>
  </si>
  <si>
    <t>E Kritzinger</t>
  </si>
  <si>
    <t>P Wentzel</t>
  </si>
  <si>
    <t>L Kemper</t>
  </si>
  <si>
    <t>W de Jager</t>
  </si>
  <si>
    <t>P de Wet</t>
  </si>
  <si>
    <t>D Cerdoes</t>
  </si>
  <si>
    <t>J Lotter</t>
  </si>
  <si>
    <t>Sunningdale 1</t>
  </si>
  <si>
    <t>B Atherton</t>
  </si>
  <si>
    <t>A Marias</t>
  </si>
  <si>
    <t>S Badenhorst</t>
  </si>
  <si>
    <t>W Margetts</t>
  </si>
  <si>
    <t>M Jamieson</t>
  </si>
  <si>
    <t>Sunningdale 2</t>
  </si>
  <si>
    <t>T Binns</t>
  </si>
  <si>
    <t>J Tallack</t>
  </si>
  <si>
    <t>R Stone</t>
  </si>
  <si>
    <t>P McKeeman</t>
  </si>
  <si>
    <t>D Jackson</t>
  </si>
  <si>
    <t>Sunningdale 3</t>
  </si>
  <si>
    <t>P Rietveld</t>
  </si>
  <si>
    <t>P Human</t>
  </si>
  <si>
    <t>P Louw</t>
  </si>
  <si>
    <t>P Redmond</t>
  </si>
  <si>
    <t>I Phillips</t>
  </si>
  <si>
    <t>N Poole</t>
  </si>
  <si>
    <t>W Bergman</t>
  </si>
  <si>
    <t>W Finnucane</t>
  </si>
  <si>
    <t>O Roslind</t>
  </si>
  <si>
    <t>D Kriel</t>
  </si>
  <si>
    <t>Wheatfield 2</t>
  </si>
  <si>
    <t>C Sampson</t>
  </si>
  <si>
    <t>D Moodley</t>
  </si>
  <si>
    <t>L Ryan</t>
  </si>
  <si>
    <t>C Prins</t>
  </si>
  <si>
    <t>G Nash</t>
  </si>
  <si>
    <t>B v Beuge</t>
  </si>
  <si>
    <t>K Nash</t>
  </si>
  <si>
    <t>WPCC 2</t>
  </si>
  <si>
    <t>P Bryant</t>
  </si>
  <si>
    <t>N Cambitzis</t>
  </si>
  <si>
    <t>J Hilario</t>
  </si>
  <si>
    <t>R Phiilp</t>
  </si>
  <si>
    <t>P Young</t>
  </si>
  <si>
    <t>M Minnie</t>
  </si>
  <si>
    <t>D Moller</t>
  </si>
  <si>
    <t>J Perrins</t>
  </si>
  <si>
    <t>D Johnson</t>
  </si>
  <si>
    <t>D Falken</t>
  </si>
  <si>
    <t>T Clarke</t>
  </si>
  <si>
    <t>G Anderson</t>
  </si>
  <si>
    <t>T Naran</t>
  </si>
  <si>
    <t>K Dimech</t>
  </si>
  <si>
    <t>B de Wet</t>
  </si>
  <si>
    <t>Goodwood 3</t>
  </si>
  <si>
    <t>S Rodriquez</t>
  </si>
  <si>
    <t>S Walsh</t>
  </si>
  <si>
    <t>P Johnston</t>
  </si>
  <si>
    <t>G Fourie</t>
  </si>
  <si>
    <t>Z Herselman</t>
  </si>
  <si>
    <t>K du Toit</t>
  </si>
  <si>
    <t>C Rix</t>
  </si>
  <si>
    <t>H Jansen</t>
  </si>
  <si>
    <t>A Ranft</t>
  </si>
  <si>
    <t>T Green</t>
  </si>
  <si>
    <t>AL Diederick</t>
  </si>
  <si>
    <t>KB Gangen</t>
  </si>
  <si>
    <t>P Dewhurst</t>
  </si>
  <si>
    <t>C du Plooy</t>
  </si>
  <si>
    <t>P van Antwerpen</t>
  </si>
  <si>
    <t>D Wragg</t>
  </si>
  <si>
    <t>P Merrit</t>
  </si>
  <si>
    <t>R Truter</t>
  </si>
  <si>
    <t>L Ellis</t>
  </si>
  <si>
    <t>D Kurgan</t>
  </si>
  <si>
    <t>A Baldwin</t>
  </si>
  <si>
    <t>J Butrger</t>
  </si>
  <si>
    <t>B Smith</t>
  </si>
  <si>
    <t>Charles Ravells</t>
  </si>
  <si>
    <t>John Saunders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</si>
</sst>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33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64" fontId="3" fillId="2" borderId="18" xfId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164" fontId="7" fillId="4" borderId="21" xfId="1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15" fontId="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2" fillId="6" borderId="35" xfId="0" applyFont="1" applyFill="1" applyBorder="1" applyAlignment="1">
      <alignment horizont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36" xfId="0" applyFont="1" applyFill="1" applyBorder="1"/>
    <xf numFmtId="0" fontId="12" fillId="6" borderId="8" xfId="0" applyFont="1" applyFill="1" applyBorder="1"/>
    <xf numFmtId="0" fontId="12" fillId="6" borderId="38" xfId="0" applyFont="1" applyFill="1" applyBorder="1"/>
    <xf numFmtId="0" fontId="12" fillId="6" borderId="0" xfId="0" applyFont="1" applyFill="1" applyAlignment="1">
      <alignment horizontal="center"/>
    </xf>
    <xf numFmtId="0" fontId="12" fillId="6" borderId="0" xfId="0" applyFont="1" applyFill="1"/>
    <xf numFmtId="0" fontId="8" fillId="0" borderId="40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6" xfId="0" applyBorder="1"/>
    <xf numFmtId="0" fontId="0" fillId="0" borderId="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/>
    <xf numFmtId="0" fontId="0" fillId="0" borderId="61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41" xfId="0" applyBorder="1"/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45" xfId="0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6" borderId="37" xfId="0" applyFont="1" applyFill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38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2" fillId="6" borderId="27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/>
    </xf>
    <xf numFmtId="0" fontId="13" fillId="6" borderId="29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center"/>
    </xf>
    <xf numFmtId="0" fontId="13" fillId="6" borderId="31" xfId="0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14" fillId="5" borderId="33" xfId="0" applyFont="1" applyFill="1" applyBorder="1" applyAlignment="1">
      <alignment horizontal="center"/>
    </xf>
    <xf numFmtId="0" fontId="15" fillId="7" borderId="51" xfId="0" applyFont="1" applyFill="1" applyBorder="1" applyAlignment="1">
      <alignment horizontal="center" vertical="center"/>
    </xf>
    <xf numFmtId="0" fontId="15" fillId="7" borderId="52" xfId="0" applyFont="1" applyFill="1" applyBorder="1" applyAlignment="1">
      <alignment horizontal="center" vertical="center"/>
    </xf>
    <xf numFmtId="0" fontId="15" fillId="7" borderId="53" xfId="0" applyFont="1" applyFill="1" applyBorder="1" applyAlignment="1">
      <alignment horizontal="center" vertical="center"/>
    </xf>
    <xf numFmtId="0" fontId="0" fillId="0" borderId="64" xfId="0" applyBorder="1"/>
    <xf numFmtId="0" fontId="0" fillId="0" borderId="65" xfId="0" applyBorder="1" applyAlignment="1">
      <alignment horizontal="center"/>
    </xf>
    <xf numFmtId="0" fontId="0" fillId="0" borderId="66" xfId="0" applyBorder="1"/>
    <xf numFmtId="0" fontId="0" fillId="0" borderId="66" xfId="0" applyBorder="1" applyAlignment="1">
      <alignment horizontal="center"/>
    </xf>
    <xf numFmtId="0" fontId="0" fillId="0" borderId="67" xfId="0" applyBorder="1"/>
    <xf numFmtId="0" fontId="0" fillId="0" borderId="68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2CADD-C19C-494B-B22D-28993168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396181</xdr:colOff>
      <xdr:row>0</xdr:row>
      <xdr:rowOff>95250</xdr:rowOff>
    </xdr:from>
    <xdr:to>
      <xdr:col>17</xdr:col>
      <xdr:colOff>396624</xdr:colOff>
      <xdr:row>2</xdr:row>
      <xdr:rowOff>132970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05509D-6D88-4A3D-AB20-027B06B0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5581" y="95250"/>
          <a:ext cx="2073083" cy="580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CEB7B4-6DB8-4408-97A3-DFC78C31D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836294" cy="927472"/>
        </a:xfrm>
        <a:prstGeom prst="rect">
          <a:avLst/>
        </a:prstGeom>
      </xdr:spPr>
    </xdr:pic>
    <xdr:clientData/>
  </xdr:twoCellAnchor>
  <xdr:twoCellAnchor editAs="oneCell">
    <xdr:from>
      <xdr:col>13</xdr:col>
      <xdr:colOff>396181</xdr:colOff>
      <xdr:row>0</xdr:row>
      <xdr:rowOff>95250</xdr:rowOff>
    </xdr:from>
    <xdr:to>
      <xdr:col>17</xdr:col>
      <xdr:colOff>400434</xdr:colOff>
      <xdr:row>2</xdr:row>
      <xdr:rowOff>136780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ABA59-F470-4C52-B2DA-B4022AE37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181" y="95250"/>
          <a:ext cx="2153093" cy="5749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5701B-9A9C-4391-9B4F-5E4C095EB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836294" cy="927472"/>
        </a:xfrm>
        <a:prstGeom prst="rect">
          <a:avLst/>
        </a:prstGeom>
      </xdr:spPr>
    </xdr:pic>
    <xdr:clientData/>
  </xdr:twoCellAnchor>
  <xdr:twoCellAnchor editAs="oneCell">
    <xdr:from>
      <xdr:col>13</xdr:col>
      <xdr:colOff>396181</xdr:colOff>
      <xdr:row>0</xdr:row>
      <xdr:rowOff>95250</xdr:rowOff>
    </xdr:from>
    <xdr:to>
      <xdr:col>17</xdr:col>
      <xdr:colOff>400434</xdr:colOff>
      <xdr:row>2</xdr:row>
      <xdr:rowOff>136780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AEFBAD-602F-434E-85F6-B33F5BD5B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181" y="95250"/>
          <a:ext cx="2153093" cy="5749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436245</xdr:colOff>
      <xdr:row>5</xdr:row>
      <xdr:rowOff>213358</xdr:rowOff>
    </xdr:from>
    <xdr:to>
      <xdr:col>14</xdr:col>
      <xdr:colOff>30752</xdr:colOff>
      <xdr:row>15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BFD8D-D4D6-457B-8316-D71CC41A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6905" y="1554478"/>
          <a:ext cx="1971947" cy="2186941"/>
        </a:xfrm>
        <a:prstGeom prst="rect">
          <a:avLst/>
        </a:prstGeom>
      </xdr:spPr>
    </xdr:pic>
    <xdr:clientData/>
  </xdr:twoCellAnchor>
  <xdr:twoCellAnchor editAs="oneCell">
    <xdr:from>
      <xdr:col>10</xdr:col>
      <xdr:colOff>213301</xdr:colOff>
      <xdr:row>1</xdr:row>
      <xdr:rowOff>34290</xdr:rowOff>
    </xdr:from>
    <xdr:to>
      <xdr:col>13</xdr:col>
      <xdr:colOff>583314</xdr:colOff>
      <xdr:row>3</xdr:row>
      <xdr:rowOff>22480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A52440-849A-4B0C-8C08-479419855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3961" y="300990"/>
          <a:ext cx="2153093" cy="574930"/>
        </a:xfrm>
        <a:prstGeom prst="rect">
          <a:avLst/>
        </a:prstGeom>
      </xdr:spPr>
    </xdr:pic>
    <xdr:clientData/>
  </xdr:twoCellAnchor>
  <xdr:twoCellAnchor editAs="oneCell">
    <xdr:from>
      <xdr:col>10</xdr:col>
      <xdr:colOff>358081</xdr:colOff>
      <xdr:row>21</xdr:row>
      <xdr:rowOff>41910</xdr:rowOff>
    </xdr:from>
    <xdr:to>
      <xdr:col>14</xdr:col>
      <xdr:colOff>133734</xdr:colOff>
      <xdr:row>23</xdr:row>
      <xdr:rowOff>190120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760EFF-C59F-4528-96F5-03D44CC4C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741" y="4796790"/>
          <a:ext cx="2153093" cy="5749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DEE868-3BD5-4674-8F66-2712B9C1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453331</xdr:colOff>
      <xdr:row>0</xdr:row>
      <xdr:rowOff>161925</xdr:rowOff>
    </xdr:from>
    <xdr:to>
      <xdr:col>17</xdr:col>
      <xdr:colOff>436629</xdr:colOff>
      <xdr:row>2</xdr:row>
      <xdr:rowOff>212980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F3865D-4855-45D4-A84B-AFD3B4C2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2731" y="161925"/>
          <a:ext cx="2073083" cy="580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6F9B7-B607-4206-898C-BAF788C6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1" y="38099"/>
          <a:ext cx="83629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453331</xdr:colOff>
      <xdr:row>0</xdr:row>
      <xdr:rowOff>161925</xdr:rowOff>
    </xdr:from>
    <xdr:to>
      <xdr:col>17</xdr:col>
      <xdr:colOff>440439</xdr:colOff>
      <xdr:row>2</xdr:row>
      <xdr:rowOff>209170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7A50C-AD52-482F-A635-9ADC3694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8951" y="163830"/>
          <a:ext cx="2141663" cy="578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40856-11BC-40ED-A943-56E5FA7E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14</xdr:col>
      <xdr:colOff>24706</xdr:colOff>
      <xdr:row>0</xdr:row>
      <xdr:rowOff>104775</xdr:rowOff>
    </xdr:from>
    <xdr:to>
      <xdr:col>18</xdr:col>
      <xdr:colOff>17529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A9ECF-321E-4938-80B6-3E131723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6556" y="104775"/>
          <a:ext cx="2073083" cy="5806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176749</xdr:colOff>
      <xdr:row>4</xdr:row>
      <xdr:rowOff>28575</xdr:rowOff>
    </xdr:from>
    <xdr:to>
      <xdr:col>13</xdr:col>
      <xdr:colOff>744855</xdr:colOff>
      <xdr:row>17</xdr:row>
      <xdr:rowOff>22596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41905-E6F0-4538-8B34-2420D61A2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149" y="1295400"/>
          <a:ext cx="2318801" cy="2731506"/>
        </a:xfrm>
        <a:prstGeom prst="rect">
          <a:avLst/>
        </a:prstGeom>
      </xdr:spPr>
    </xdr:pic>
    <xdr:clientData/>
  </xdr:twoCellAnchor>
  <xdr:twoCellAnchor editAs="oneCell">
    <xdr:from>
      <xdr:col>10</xdr:col>
      <xdr:colOff>139006</xdr:colOff>
      <xdr:row>1</xdr:row>
      <xdr:rowOff>28575</xdr:rowOff>
    </xdr:from>
    <xdr:to>
      <xdr:col>13</xdr:col>
      <xdr:colOff>472824</xdr:colOff>
      <xdr:row>3</xdr:row>
      <xdr:rowOff>22480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F6C0A9-B455-4F0A-A678-490F89BF3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4406" y="295275"/>
          <a:ext cx="2073083" cy="580645"/>
        </a:xfrm>
        <a:prstGeom prst="rect">
          <a:avLst/>
        </a:prstGeom>
      </xdr:spPr>
    </xdr:pic>
    <xdr:clientData/>
  </xdr:twoCellAnchor>
  <xdr:twoCellAnchor editAs="oneCell">
    <xdr:from>
      <xdr:col>10</xdr:col>
      <xdr:colOff>129481</xdr:colOff>
      <xdr:row>21</xdr:row>
      <xdr:rowOff>190500</xdr:rowOff>
    </xdr:from>
    <xdr:to>
      <xdr:col>13</xdr:col>
      <xdr:colOff>459489</xdr:colOff>
      <xdr:row>25</xdr:row>
      <xdr:rowOff>54865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CC1E01-8EDA-4F68-9CEB-F9F11CB7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881" y="4914900"/>
          <a:ext cx="2073083" cy="580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0C5E-9383-4485-972C-76289920CD88}">
  <sheetPr>
    <tabColor rgb="FF00B050"/>
  </sheetPr>
  <dimension ref="A1:R27"/>
  <sheetViews>
    <sheetView showGridLines="0" zoomScaleNormal="100" workbookViewId="0">
      <selection activeCell="F2" sqref="F2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Sun 21 June 09:00</v>
      </c>
      <c r="J2" s="40"/>
      <c r="K2" s="40"/>
      <c r="L2" s="45" t="str">
        <f>VLOOKUP(B4,Venues!$E$3:$F$17,2,FALSE)</f>
        <v>Edgemead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48</v>
      </c>
      <c r="C4" s="96"/>
      <c r="D4" s="96"/>
      <c r="E4" s="96"/>
      <c r="F4" s="96"/>
      <c r="G4" s="96"/>
      <c r="H4" s="96"/>
      <c r="I4" s="97"/>
      <c r="K4" s="95" t="s">
        <v>51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77</v>
      </c>
      <c r="C6" s="91"/>
      <c r="D6" s="91"/>
      <c r="E6" s="91"/>
      <c r="F6" s="91" t="s">
        <v>78</v>
      </c>
      <c r="G6" s="91"/>
      <c r="H6" s="91"/>
      <c r="I6" s="91"/>
      <c r="J6" s="28"/>
      <c r="K6" s="91" t="s">
        <v>79</v>
      </c>
      <c r="L6" s="91"/>
      <c r="M6" s="91"/>
      <c r="N6" s="91"/>
      <c r="O6" s="91" t="s">
        <v>80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103</v>
      </c>
      <c r="C10" s="6"/>
      <c r="D10" s="6"/>
      <c r="E10" s="9">
        <f t="shared" ref="E10" si="0">IF(C10="",0,IF(C10&gt;D10,2,(IF(C10&lt;D10,0,1))))</f>
        <v>0</v>
      </c>
      <c r="F10" s="5" t="s">
        <v>104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105</v>
      </c>
      <c r="L10" s="32"/>
      <c r="M10" s="32"/>
      <c r="N10" s="33">
        <f>IF(L10="",0,IF(L10&gt;M10,2,(IF(L10&lt;M10,0,1))))</f>
        <v>0</v>
      </c>
      <c r="O10" s="5" t="s">
        <v>106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Section 1</v>
      </c>
      <c r="C13" s="91"/>
      <c r="D13" s="91"/>
      <c r="E13" s="91"/>
      <c r="F13" s="91" t="str">
        <f>+F6</f>
        <v>Winner Section 2</v>
      </c>
      <c r="G13" s="91"/>
      <c r="H13" s="91"/>
      <c r="I13" s="91"/>
      <c r="J13" s="28"/>
      <c r="K13" s="91" t="str">
        <f>+K6</f>
        <v>Winner Section 3</v>
      </c>
      <c r="L13" s="91"/>
      <c r="M13" s="91"/>
      <c r="N13" s="91"/>
      <c r="O13" s="91" t="str">
        <f>+O6</f>
        <v>Winner Section 4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S-2</v>
      </c>
      <c r="C17" s="6"/>
      <c r="D17" s="6"/>
      <c r="E17" s="9">
        <f t="shared" ref="E17" si="1">IF(C17="",0,IF(C17&gt;D17,2,(IF(C17&lt;D17,0,1))))</f>
        <v>0</v>
      </c>
      <c r="F17" s="5" t="str">
        <f>+F10</f>
        <v>S-1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S-4</v>
      </c>
      <c r="L17" s="32"/>
      <c r="M17" s="32"/>
      <c r="N17" s="33">
        <f>IF(L17="",0,IF(L17&gt;M17,2,(IF(L17&lt;M17,0,1))))</f>
        <v>0</v>
      </c>
      <c r="O17" s="5" t="str">
        <f>+O10</f>
        <v>S-3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Section 1</v>
      </c>
      <c r="C20" s="86"/>
      <c r="D20" s="86"/>
      <c r="E20" s="86"/>
      <c r="F20" s="87" t="str">
        <f>+F13</f>
        <v>Winner Section 2</v>
      </c>
      <c r="G20" s="87"/>
      <c r="H20" s="87"/>
      <c r="I20" s="87"/>
      <c r="J20" s="26"/>
      <c r="K20" s="86" t="str">
        <f>+K6</f>
        <v>Winner Section 3</v>
      </c>
      <c r="L20" s="87"/>
      <c r="M20" s="87"/>
      <c r="N20" s="87"/>
      <c r="O20" s="87" t="str">
        <f>+O6</f>
        <v>Winner Section 4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S-2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S-1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S-4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S-3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53</v>
      </c>
      <c r="E27" s="48"/>
      <c r="F27" s="48" t="str">
        <f>VLOOKUP($D27,Venues!$E$3:$G$17,3,FALSE)</f>
        <v>Sun 21 June 13:00</v>
      </c>
      <c r="G27" s="48"/>
      <c r="H27" s="48"/>
      <c r="I27" s="49" t="str">
        <f>VLOOKUP($D27,Venues!$E$3:$F$17,2,FALSE)</f>
        <v>Edgemead</v>
      </c>
      <c r="J27" s="24"/>
      <c r="L27" s="48" t="s">
        <v>52</v>
      </c>
      <c r="M27" s="48" t="s">
        <v>53</v>
      </c>
      <c r="N27" s="48"/>
      <c r="O27" s="48" t="str">
        <f>VLOOKUP($M27,Venues!$E$3:$G$17,3,FALSE)</f>
        <v>Sun 21 June 13:00</v>
      </c>
      <c r="P27" s="48"/>
      <c r="Q27" s="48"/>
      <c r="R27" s="49" t="str">
        <f>VLOOKUP($M27,Venues!$E$3:$F$17,2,FALSE)</f>
        <v>Edgemead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02CB-9683-4692-8DEC-E0F7121B0693}">
  <dimension ref="A1:G38"/>
  <sheetViews>
    <sheetView workbookViewId="0">
      <selection activeCell="F19" sqref="F19"/>
    </sheetView>
  </sheetViews>
  <sheetFormatPr defaultRowHeight="19.5" customHeight="1" x14ac:dyDescent="0.3"/>
  <cols>
    <col min="1" max="1" width="3.109375" style="44" customWidth="1"/>
    <col min="2" max="2" width="8.88671875" style="44"/>
    <col min="3" max="3" width="20.44140625" customWidth="1"/>
    <col min="4" max="4" width="2.44140625" customWidth="1"/>
    <col min="5" max="5" width="16.88671875" style="44" customWidth="1"/>
    <col min="6" max="7" width="20.44140625" customWidth="1"/>
    <col min="10" max="10" width="11.21875" bestFit="1" customWidth="1"/>
    <col min="11" max="11" width="10" bestFit="1" customWidth="1"/>
  </cols>
  <sheetData>
    <row r="1" spans="1:7" ht="19.5" customHeight="1" thickTop="1" thickBot="1" x14ac:dyDescent="0.4">
      <c r="A1"/>
      <c r="B1" s="116" t="s">
        <v>114</v>
      </c>
      <c r="C1" s="117"/>
      <c r="D1" s="118"/>
      <c r="E1" s="117"/>
      <c r="F1" s="117"/>
      <c r="G1" s="119"/>
    </row>
    <row r="2" spans="1:7" ht="19.5" customHeight="1" thickTop="1" thickBot="1" x14ac:dyDescent="0.35">
      <c r="A2"/>
      <c r="B2" s="120" t="s">
        <v>49</v>
      </c>
      <c r="C2" s="121"/>
      <c r="E2" s="120" t="s">
        <v>50</v>
      </c>
      <c r="F2" s="122"/>
      <c r="G2" s="121"/>
    </row>
    <row r="3" spans="1:7" ht="19.5" customHeight="1" x14ac:dyDescent="0.3">
      <c r="A3"/>
      <c r="B3" s="62">
        <v>1</v>
      </c>
      <c r="C3" s="59" t="s">
        <v>152</v>
      </c>
      <c r="E3" s="62" t="s">
        <v>48</v>
      </c>
      <c r="F3" s="41" t="s">
        <v>115</v>
      </c>
      <c r="G3" s="59" t="s">
        <v>91</v>
      </c>
    </row>
    <row r="4" spans="1:7" ht="19.5" customHeight="1" x14ac:dyDescent="0.3">
      <c r="A4"/>
      <c r="B4" s="63">
        <v>2</v>
      </c>
      <c r="C4" s="60" t="s">
        <v>145</v>
      </c>
      <c r="E4" s="63" t="s">
        <v>51</v>
      </c>
      <c r="F4" s="42" t="s">
        <v>115</v>
      </c>
      <c r="G4" s="60" t="s">
        <v>91</v>
      </c>
    </row>
    <row r="5" spans="1:7" ht="19.5" customHeight="1" x14ac:dyDescent="0.3">
      <c r="A5"/>
      <c r="B5" s="63">
        <v>3</v>
      </c>
      <c r="C5" s="60" t="s">
        <v>146</v>
      </c>
      <c r="E5" s="63" t="s">
        <v>116</v>
      </c>
      <c r="F5" s="42" t="s">
        <v>115</v>
      </c>
      <c r="G5" s="60" t="s">
        <v>91</v>
      </c>
    </row>
    <row r="6" spans="1:7" ht="19.5" customHeight="1" x14ac:dyDescent="0.3">
      <c r="A6"/>
      <c r="B6" s="63">
        <v>4</v>
      </c>
      <c r="C6" s="60" t="s">
        <v>124</v>
      </c>
      <c r="E6" s="63" t="s">
        <v>117</v>
      </c>
      <c r="F6" s="42" t="s">
        <v>115</v>
      </c>
      <c r="G6" s="60" t="s">
        <v>91</v>
      </c>
    </row>
    <row r="7" spans="1:7" ht="19.5" customHeight="1" x14ac:dyDescent="0.3">
      <c r="A7"/>
      <c r="B7" s="63">
        <v>5</v>
      </c>
      <c r="C7" s="60" t="s">
        <v>147</v>
      </c>
      <c r="E7" s="63" t="s">
        <v>118</v>
      </c>
      <c r="F7" s="42" t="s">
        <v>153</v>
      </c>
      <c r="G7" s="60" t="s">
        <v>91</v>
      </c>
    </row>
    <row r="8" spans="1:7" ht="19.5" customHeight="1" x14ac:dyDescent="0.3">
      <c r="A8"/>
      <c r="B8" s="63">
        <v>6</v>
      </c>
      <c r="C8" s="60" t="s">
        <v>115</v>
      </c>
      <c r="E8" s="63" t="s">
        <v>119</v>
      </c>
      <c r="F8" s="42" t="s">
        <v>153</v>
      </c>
      <c r="G8" s="60" t="s">
        <v>91</v>
      </c>
    </row>
    <row r="9" spans="1:7" ht="19.5" customHeight="1" x14ac:dyDescent="0.3">
      <c r="A9"/>
      <c r="B9" s="63">
        <v>7</v>
      </c>
      <c r="C9" s="60" t="s">
        <v>120</v>
      </c>
      <c r="E9" s="63" t="s">
        <v>121</v>
      </c>
      <c r="F9" s="42" t="s">
        <v>153</v>
      </c>
      <c r="G9" s="60" t="s">
        <v>91</v>
      </c>
    </row>
    <row r="10" spans="1:7" ht="19.5" customHeight="1" thickBot="1" x14ac:dyDescent="0.35">
      <c r="A10"/>
      <c r="B10" s="63">
        <v>8</v>
      </c>
      <c r="C10" s="60" t="s">
        <v>120</v>
      </c>
      <c r="E10" s="64" t="s">
        <v>122</v>
      </c>
      <c r="F10" s="43" t="s">
        <v>123</v>
      </c>
      <c r="G10" s="61" t="s">
        <v>91</v>
      </c>
    </row>
    <row r="11" spans="1:7" ht="19.5" customHeight="1" x14ac:dyDescent="0.3">
      <c r="A11"/>
      <c r="B11" s="63">
        <v>9</v>
      </c>
      <c r="C11" s="60" t="s">
        <v>148</v>
      </c>
      <c r="E11" s="65" t="s">
        <v>53</v>
      </c>
      <c r="F11" s="58" t="s">
        <v>115</v>
      </c>
      <c r="G11" s="66" t="s">
        <v>92</v>
      </c>
    </row>
    <row r="12" spans="1:7" ht="19.5" customHeight="1" x14ac:dyDescent="0.3">
      <c r="A12"/>
      <c r="B12" s="63">
        <v>10</v>
      </c>
      <c r="C12" s="60" t="s">
        <v>145</v>
      </c>
      <c r="E12" s="65" t="s">
        <v>54</v>
      </c>
      <c r="F12" s="42" t="s">
        <v>115</v>
      </c>
      <c r="G12" s="60" t="s">
        <v>92</v>
      </c>
    </row>
    <row r="13" spans="1:7" ht="19.5" customHeight="1" x14ac:dyDescent="0.3">
      <c r="A13"/>
      <c r="B13" s="63">
        <v>11</v>
      </c>
      <c r="C13" s="60" t="s">
        <v>149</v>
      </c>
      <c r="E13" s="65" t="s">
        <v>55</v>
      </c>
      <c r="F13" s="42" t="s">
        <v>153</v>
      </c>
      <c r="G13" s="60" t="s">
        <v>92</v>
      </c>
    </row>
    <row r="14" spans="1:7" ht="19.5" customHeight="1" thickBot="1" x14ac:dyDescent="0.35">
      <c r="A14"/>
      <c r="B14" s="63">
        <v>12</v>
      </c>
      <c r="C14" s="60" t="s">
        <v>150</v>
      </c>
      <c r="E14" s="65" t="s">
        <v>56</v>
      </c>
      <c r="F14" s="43" t="s">
        <v>153</v>
      </c>
      <c r="G14" s="67" t="s">
        <v>92</v>
      </c>
    </row>
    <row r="15" spans="1:7" ht="19.5" customHeight="1" x14ac:dyDescent="0.3">
      <c r="A15"/>
      <c r="B15" s="63">
        <v>13</v>
      </c>
      <c r="C15" s="60" t="s">
        <v>151</v>
      </c>
      <c r="E15" s="62" t="s">
        <v>36</v>
      </c>
      <c r="F15" s="58" t="s">
        <v>125</v>
      </c>
      <c r="G15" s="59" t="s">
        <v>93</v>
      </c>
    </row>
    <row r="16" spans="1:7" ht="19.5" customHeight="1" x14ac:dyDescent="0.3">
      <c r="A16"/>
      <c r="B16" s="63">
        <v>14</v>
      </c>
      <c r="C16" s="60" t="s">
        <v>124</v>
      </c>
      <c r="E16" s="63" t="s">
        <v>37</v>
      </c>
      <c r="F16" s="42" t="s">
        <v>125</v>
      </c>
      <c r="G16" s="60" t="s">
        <v>93</v>
      </c>
    </row>
    <row r="17" spans="1:7" ht="19.5" customHeight="1" thickBot="1" x14ac:dyDescent="0.35">
      <c r="A17"/>
      <c r="B17" s="64">
        <v>15</v>
      </c>
      <c r="C17" s="61" t="s">
        <v>145</v>
      </c>
      <c r="E17" s="64" t="s">
        <v>42</v>
      </c>
      <c r="F17" s="43" t="s">
        <v>125</v>
      </c>
      <c r="G17" s="61" t="s">
        <v>94</v>
      </c>
    </row>
    <row r="18" spans="1:7" ht="19.5" customHeight="1" x14ac:dyDescent="0.3">
      <c r="A18"/>
    </row>
    <row r="19" spans="1:7" ht="19.5" customHeight="1" x14ac:dyDescent="0.3">
      <c r="A19"/>
    </row>
    <row r="20" spans="1:7" ht="19.5" customHeight="1" x14ac:dyDescent="0.3">
      <c r="A20"/>
    </row>
    <row r="21" spans="1:7" ht="19.5" customHeight="1" x14ac:dyDescent="0.3">
      <c r="A21"/>
    </row>
    <row r="22" spans="1:7" ht="19.5" customHeight="1" x14ac:dyDescent="0.3">
      <c r="A22"/>
    </row>
    <row r="23" spans="1:7" ht="19.5" customHeight="1" x14ac:dyDescent="0.3">
      <c r="A23"/>
    </row>
    <row r="24" spans="1:7" ht="19.5" customHeight="1" x14ac:dyDescent="0.3">
      <c r="A24"/>
    </row>
    <row r="25" spans="1:7" ht="19.5" customHeight="1" x14ac:dyDescent="0.3">
      <c r="A25"/>
    </row>
    <row r="26" spans="1:7" ht="19.5" customHeight="1" x14ac:dyDescent="0.3">
      <c r="A26"/>
    </row>
    <row r="27" spans="1:7" ht="19.5" customHeight="1" x14ac:dyDescent="0.3">
      <c r="A27"/>
    </row>
    <row r="28" spans="1:7" ht="19.5" customHeight="1" x14ac:dyDescent="0.3">
      <c r="A28"/>
    </row>
    <row r="29" spans="1:7" ht="19.5" customHeight="1" x14ac:dyDescent="0.3">
      <c r="A29"/>
    </row>
    <row r="30" spans="1:7" ht="19.5" customHeight="1" x14ac:dyDescent="0.3">
      <c r="A30"/>
    </row>
    <row r="31" spans="1:7" ht="19.5" customHeight="1" x14ac:dyDescent="0.3">
      <c r="A31"/>
    </row>
    <row r="32" spans="1:7" ht="19.5" customHeight="1" x14ac:dyDescent="0.3">
      <c r="A32"/>
    </row>
    <row r="33" spans="1:1" ht="19.5" customHeight="1" x14ac:dyDescent="0.3">
      <c r="A33"/>
    </row>
    <row r="34" spans="1:1" ht="19.5" customHeight="1" x14ac:dyDescent="0.3">
      <c r="A34"/>
    </row>
    <row r="35" spans="1:1" ht="19.5" customHeight="1" x14ac:dyDescent="0.3">
      <c r="A35"/>
    </row>
    <row r="36" spans="1:1" ht="19.5" customHeight="1" x14ac:dyDescent="0.3">
      <c r="A36"/>
    </row>
    <row r="37" spans="1:1" ht="19.5" customHeight="1" x14ac:dyDescent="0.3">
      <c r="A37"/>
    </row>
    <row r="38" spans="1:1" ht="19.5" customHeight="1" x14ac:dyDescent="0.3">
      <c r="A38"/>
    </row>
  </sheetData>
  <mergeCells count="3">
    <mergeCell ref="B1:G1"/>
    <mergeCell ref="B2:C2"/>
    <mergeCell ref="E2:G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11E9-3952-4822-828D-47540A416B83}">
  <sheetPr>
    <tabColor rgb="FF00B050"/>
  </sheetPr>
  <dimension ref="A1:R27"/>
  <sheetViews>
    <sheetView showGridLines="0" zoomScaleNormal="100" workbookViewId="0">
      <selection activeCell="K11" sqref="K11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Sun 21 June 09:00</v>
      </c>
      <c r="J2" s="40"/>
      <c r="K2" s="40"/>
      <c r="L2" s="45" t="str">
        <f>VLOOKUP(B4,Venues!$E$3:$F$17,2,FALSE)</f>
        <v>Edgemead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116</v>
      </c>
      <c r="C4" s="96"/>
      <c r="D4" s="96"/>
      <c r="E4" s="96"/>
      <c r="F4" s="96"/>
      <c r="G4" s="96"/>
      <c r="H4" s="96"/>
      <c r="I4" s="97"/>
      <c r="K4" s="95" t="s">
        <v>117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81</v>
      </c>
      <c r="C6" s="91"/>
      <c r="D6" s="91"/>
      <c r="E6" s="91"/>
      <c r="F6" s="91" t="s">
        <v>82</v>
      </c>
      <c r="G6" s="91"/>
      <c r="H6" s="91"/>
      <c r="I6" s="91"/>
      <c r="J6" s="28"/>
      <c r="K6" s="91" t="s">
        <v>83</v>
      </c>
      <c r="L6" s="91"/>
      <c r="M6" s="91"/>
      <c r="N6" s="91"/>
      <c r="O6" s="91" t="s">
        <v>84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101</v>
      </c>
      <c r="C10" s="6"/>
      <c r="D10" s="6"/>
      <c r="E10" s="9">
        <f t="shared" ref="E10" si="0">IF(C10="",0,IF(C10&gt;D10,2,(IF(C10&lt;D10,0,1))))</f>
        <v>0</v>
      </c>
      <c r="F10" s="5" t="s">
        <v>102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107</v>
      </c>
      <c r="L10" s="32"/>
      <c r="M10" s="32"/>
      <c r="N10" s="33">
        <f>IF(L10="",0,IF(L10&gt;M10,2,(IF(L10&lt;M10,0,1))))</f>
        <v>0</v>
      </c>
      <c r="O10" s="5" t="s">
        <v>108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Section 5</v>
      </c>
      <c r="C13" s="91"/>
      <c r="D13" s="91"/>
      <c r="E13" s="91"/>
      <c r="F13" s="91" t="str">
        <f>+F6</f>
        <v>Winner Section 6</v>
      </c>
      <c r="G13" s="91"/>
      <c r="H13" s="91"/>
      <c r="I13" s="91"/>
      <c r="J13" s="28"/>
      <c r="K13" s="91" t="str">
        <f>+K6</f>
        <v>Winner Section 7</v>
      </c>
      <c r="L13" s="91"/>
      <c r="M13" s="91"/>
      <c r="N13" s="91"/>
      <c r="O13" s="91" t="str">
        <f>+O6</f>
        <v>Winner Section 8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S-6</v>
      </c>
      <c r="C17" s="6"/>
      <c r="D17" s="6"/>
      <c r="E17" s="9">
        <f t="shared" ref="E17" si="1">IF(C17="",0,IF(C17&gt;D17,2,(IF(C17&lt;D17,0,1))))</f>
        <v>0</v>
      </c>
      <c r="F17" s="5" t="str">
        <f>+F10</f>
        <v>S-5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S-8</v>
      </c>
      <c r="L17" s="32"/>
      <c r="M17" s="32"/>
      <c r="N17" s="33">
        <f>IF(L17="",0,IF(L17&gt;M17,2,(IF(L17&lt;M17,0,1))))</f>
        <v>0</v>
      </c>
      <c r="O17" s="5" t="str">
        <f>+O10</f>
        <v>S-7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Section 5</v>
      </c>
      <c r="C20" s="86"/>
      <c r="D20" s="86"/>
      <c r="E20" s="86"/>
      <c r="F20" s="87" t="str">
        <f>+F13</f>
        <v>Winner Section 6</v>
      </c>
      <c r="G20" s="87"/>
      <c r="H20" s="87"/>
      <c r="I20" s="87"/>
      <c r="J20" s="26"/>
      <c r="K20" s="86" t="str">
        <f>+K6</f>
        <v>Winner Section 7</v>
      </c>
      <c r="L20" s="87"/>
      <c r="M20" s="87"/>
      <c r="N20" s="87"/>
      <c r="O20" s="87" t="str">
        <f>+O6</f>
        <v>Winner Section 8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S-6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S-5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S-8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S-7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54</v>
      </c>
      <c r="E27" s="48"/>
      <c r="F27" s="48" t="str">
        <f>VLOOKUP($D27,Venues!$E$3:$G$17,3,FALSE)</f>
        <v>Sun 21 June 13:00</v>
      </c>
      <c r="G27" s="48"/>
      <c r="H27" s="48"/>
      <c r="I27" s="49" t="str">
        <f>VLOOKUP($D27,Venues!$E$3:$F$17,2,FALSE)</f>
        <v>Edgemead</v>
      </c>
      <c r="J27" s="24"/>
      <c r="L27" s="48" t="s">
        <v>52</v>
      </c>
      <c r="M27" s="48" t="s">
        <v>54</v>
      </c>
      <c r="N27" s="48"/>
      <c r="O27" s="48" t="str">
        <f>VLOOKUP($M27,Venues!$E$3:$G$17,3,FALSE)</f>
        <v>Sun 21 June 13:00</v>
      </c>
      <c r="P27" s="48"/>
      <c r="Q27" s="48"/>
      <c r="R27" s="49" t="str">
        <f>VLOOKUP($M27,Venues!$E$3:$F$17,2,FALSE)</f>
        <v>Edgemead</v>
      </c>
    </row>
  </sheetData>
  <mergeCells count="39">
    <mergeCell ref="H25:K25"/>
    <mergeCell ref="B15:E15"/>
    <mergeCell ref="F15:I15"/>
    <mergeCell ref="K15:N15"/>
    <mergeCell ref="O15:R15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0997-AFCB-463A-81F1-D8C24A019768}">
  <sheetPr>
    <tabColor rgb="FF00B050"/>
  </sheetPr>
  <dimension ref="A1:R27"/>
  <sheetViews>
    <sheetView showGridLines="0" zoomScaleNormal="100" workbookViewId="0">
      <selection activeCell="D24" sqref="D24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Sun 21 June 09:00</v>
      </c>
      <c r="J2" s="40"/>
      <c r="K2" s="40"/>
      <c r="L2" s="45" t="str">
        <f>VLOOKUP(B4,Venues!$E$3:$F$17,2,FALSE)</f>
        <v>Bergvliet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118</v>
      </c>
      <c r="C4" s="96"/>
      <c r="D4" s="96"/>
      <c r="E4" s="96"/>
      <c r="F4" s="96"/>
      <c r="G4" s="96"/>
      <c r="H4" s="96"/>
      <c r="I4" s="97"/>
      <c r="K4" s="95" t="s">
        <v>119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85</v>
      </c>
      <c r="C6" s="91"/>
      <c r="D6" s="91"/>
      <c r="E6" s="91"/>
      <c r="F6" s="91" t="s">
        <v>86</v>
      </c>
      <c r="G6" s="91"/>
      <c r="H6" s="91"/>
      <c r="I6" s="91"/>
      <c r="J6" s="28"/>
      <c r="K6" s="91" t="s">
        <v>139</v>
      </c>
      <c r="L6" s="91"/>
      <c r="M6" s="91"/>
      <c r="N6" s="91"/>
      <c r="O6" s="91" t="s">
        <v>140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109</v>
      </c>
      <c r="C10" s="6"/>
      <c r="D10" s="6"/>
      <c r="E10" s="9">
        <f t="shared" ref="E10" si="0">IF(C10="",0,IF(C10&gt;D10,2,(IF(C10&lt;D10,0,1))))</f>
        <v>0</v>
      </c>
      <c r="F10" s="5" t="s">
        <v>138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141</v>
      </c>
      <c r="L10" s="32"/>
      <c r="M10" s="32"/>
      <c r="N10" s="33">
        <f>IF(L10="",0,IF(L10&gt;M10,2,(IF(L10&lt;M10,0,1))))</f>
        <v>0</v>
      </c>
      <c r="O10" s="5" t="s">
        <v>142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Section 9</v>
      </c>
      <c r="C13" s="91"/>
      <c r="D13" s="91"/>
      <c r="E13" s="91"/>
      <c r="F13" s="91" t="str">
        <f>+F6</f>
        <v>Winner Section 10</v>
      </c>
      <c r="G13" s="91"/>
      <c r="H13" s="91"/>
      <c r="I13" s="91"/>
      <c r="J13" s="28"/>
      <c r="K13" s="91" t="str">
        <f>+K6</f>
        <v>Winner Section 11</v>
      </c>
      <c r="L13" s="91"/>
      <c r="M13" s="91"/>
      <c r="N13" s="91"/>
      <c r="O13" s="91" t="str">
        <f>+O6</f>
        <v>Winner Section 12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S-10</v>
      </c>
      <c r="C17" s="6"/>
      <c r="D17" s="6"/>
      <c r="E17" s="9">
        <f t="shared" ref="E17" si="1">IF(C17="",0,IF(C17&gt;D17,2,(IF(C17&lt;D17,0,1))))</f>
        <v>0</v>
      </c>
      <c r="F17" s="5" t="str">
        <f>+F10</f>
        <v>S9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S-12</v>
      </c>
      <c r="L17" s="32"/>
      <c r="M17" s="32"/>
      <c r="N17" s="33">
        <f>IF(L17="",0,IF(L17&gt;M17,2,(IF(L17&lt;M17,0,1))))</f>
        <v>0</v>
      </c>
      <c r="O17" s="5" t="str">
        <f>+O10</f>
        <v>S-11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Section 9</v>
      </c>
      <c r="C20" s="86"/>
      <c r="D20" s="86"/>
      <c r="E20" s="86"/>
      <c r="F20" s="87" t="str">
        <f>+F13</f>
        <v>Winner Section 10</v>
      </c>
      <c r="G20" s="87"/>
      <c r="H20" s="87"/>
      <c r="I20" s="87"/>
      <c r="J20" s="26"/>
      <c r="K20" s="86" t="str">
        <f>+K6</f>
        <v>Winner Section 11</v>
      </c>
      <c r="L20" s="87"/>
      <c r="M20" s="87"/>
      <c r="N20" s="87"/>
      <c r="O20" s="87" t="str">
        <f>+O6</f>
        <v>Winner Section 12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S-10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S9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S-12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S-11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55</v>
      </c>
      <c r="E27" s="48"/>
      <c r="F27" s="48" t="str">
        <f>VLOOKUP($D27,Venues!$E$3:$G$17,3,FALSE)</f>
        <v>Sun 21 June 13:00</v>
      </c>
      <c r="G27" s="48"/>
      <c r="H27" s="48"/>
      <c r="I27" s="49" t="str">
        <f>VLOOKUP($D27,Venues!$E$3:$F$17,2,FALSE)</f>
        <v>Bergvliet</v>
      </c>
      <c r="J27" s="24"/>
      <c r="L27" s="48" t="s">
        <v>52</v>
      </c>
      <c r="M27" s="48" t="s">
        <v>55</v>
      </c>
      <c r="N27" s="48"/>
      <c r="O27" s="48" t="str">
        <f>VLOOKUP($M27,Venues!$E$3:$G$17,3,FALSE)</f>
        <v>Sun 21 June 13:00</v>
      </c>
      <c r="P27" s="48"/>
      <c r="Q27" s="48"/>
      <c r="R27" s="49" t="str">
        <f>VLOOKUP($M27,Venues!$E$3:$F$17,2,FALSE)</f>
        <v>Bergvliet</v>
      </c>
    </row>
  </sheetData>
  <mergeCells count="39">
    <mergeCell ref="H25:K25"/>
    <mergeCell ref="B15:E15"/>
    <mergeCell ref="F15:I15"/>
    <mergeCell ref="K15:N15"/>
    <mergeCell ref="O15:R15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B294-9898-45BB-94A8-CB476C5D8A05}">
  <sheetPr>
    <tabColor rgb="FF00B050"/>
  </sheetPr>
  <dimension ref="A1:M27"/>
  <sheetViews>
    <sheetView showGridLines="0" zoomScaleNormal="100" workbookViewId="0">
      <selection activeCell="O7" sqref="O7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6384" width="8.6640625" style="1"/>
  </cols>
  <sheetData>
    <row r="1" spans="1:13" ht="21" x14ac:dyDescent="0.3">
      <c r="A1" s="94" t="s">
        <v>110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21" x14ac:dyDescent="0.3">
      <c r="A2" s="40"/>
      <c r="B2" s="40"/>
      <c r="C2" s="40" t="str">
        <f>VLOOKUP(B4,Venues!$E$3:$G$17,3,FALSE)</f>
        <v>Sun 21 June 09:00</v>
      </c>
      <c r="D2" s="40"/>
      <c r="E2" s="40"/>
      <c r="F2" s="40"/>
      <c r="I2" s="45" t="str">
        <f>VLOOKUP(B4,Venues!$E$3:$F$17,2,FALSE)</f>
        <v>Bergvliet</v>
      </c>
      <c r="J2" s="40"/>
    </row>
    <row r="3" spans="1:13" ht="25.5" customHeight="1" x14ac:dyDescent="0.3"/>
    <row r="4" spans="1:13" ht="32.25" customHeight="1" x14ac:dyDescent="0.3">
      <c r="B4" s="95" t="s">
        <v>121</v>
      </c>
      <c r="C4" s="96"/>
      <c r="D4" s="96"/>
      <c r="E4" s="96"/>
      <c r="F4" s="96"/>
      <c r="G4" s="96"/>
      <c r="H4" s="96"/>
      <c r="I4" s="97"/>
    </row>
    <row r="5" spans="1:13" ht="6.75" customHeight="1" x14ac:dyDescent="0.3"/>
    <row r="6" spans="1:13" ht="17.100000000000001" customHeight="1" x14ac:dyDescent="0.3">
      <c r="A6" s="90" t="s">
        <v>4</v>
      </c>
      <c r="B6" s="91" t="s">
        <v>143</v>
      </c>
      <c r="C6" s="91"/>
      <c r="D6" s="91"/>
      <c r="E6" s="91"/>
      <c r="F6" s="91" t="s">
        <v>144</v>
      </c>
      <c r="G6" s="91"/>
      <c r="H6" s="91"/>
      <c r="I6" s="91"/>
      <c r="J6" s="28"/>
    </row>
    <row r="7" spans="1:13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</row>
    <row r="8" spans="1:13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</row>
    <row r="9" spans="1:13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</row>
    <row r="10" spans="1:13" ht="17.100000000000001" customHeight="1" thickBot="1" x14ac:dyDescent="0.35">
      <c r="A10" s="47"/>
      <c r="B10" s="5" t="s">
        <v>109</v>
      </c>
      <c r="C10" s="6"/>
      <c r="D10" s="6"/>
      <c r="E10" s="9">
        <f t="shared" ref="E10" si="0">IF(C10="",0,IF(C10&gt;D10,2,(IF(C10&lt;D10,0,1))))</f>
        <v>0</v>
      </c>
      <c r="F10" s="5" t="s">
        <v>138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</row>
    <row r="11" spans="1:13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</row>
    <row r="12" spans="1:13" ht="8.1" customHeight="1" thickTop="1" x14ac:dyDescent="0.3"/>
    <row r="13" spans="1:13" ht="17.100000000000001" customHeight="1" x14ac:dyDescent="0.3">
      <c r="A13" s="90" t="s">
        <v>5</v>
      </c>
      <c r="B13" s="91" t="str">
        <f>+B6</f>
        <v>Winner Section 13</v>
      </c>
      <c r="C13" s="91"/>
      <c r="D13" s="91"/>
      <c r="E13" s="91"/>
      <c r="F13" s="91" t="str">
        <f>+F6</f>
        <v>Winner Section 14</v>
      </c>
      <c r="G13" s="91"/>
      <c r="H13" s="91"/>
      <c r="I13" s="91"/>
      <c r="J13" s="28"/>
    </row>
    <row r="14" spans="1:13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</row>
    <row r="15" spans="1:13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</row>
    <row r="16" spans="1:13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</row>
    <row r="17" spans="1:10" ht="17.100000000000001" customHeight="1" thickBot="1" x14ac:dyDescent="0.35">
      <c r="A17" s="47"/>
      <c r="B17" s="5" t="str">
        <f>+B10</f>
        <v>S-10</v>
      </c>
      <c r="C17" s="6"/>
      <c r="D17" s="6"/>
      <c r="E17" s="9">
        <f t="shared" ref="E17" si="1">IF(C17="",0,IF(C17&gt;D17,2,(IF(C17&lt;D17,0,1))))</f>
        <v>0</v>
      </c>
      <c r="F17" s="5" t="str">
        <f>+F10</f>
        <v>S9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</row>
    <row r="18" spans="1:10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</row>
    <row r="19" spans="1:10" ht="8.1" customHeight="1" thickTop="1" x14ac:dyDescent="0.3"/>
    <row r="20" spans="1:10" ht="17.100000000000001" customHeight="1" x14ac:dyDescent="0.3">
      <c r="A20" s="85" t="s">
        <v>6</v>
      </c>
      <c r="B20" s="86" t="str">
        <f>+B13</f>
        <v>Winner Section 13</v>
      </c>
      <c r="C20" s="86"/>
      <c r="D20" s="86"/>
      <c r="E20" s="86"/>
      <c r="F20" s="87" t="str">
        <f>+F13</f>
        <v>Winner Section 14</v>
      </c>
      <c r="G20" s="87"/>
      <c r="H20" s="87"/>
      <c r="I20" s="87"/>
      <c r="J20" s="26"/>
    </row>
    <row r="21" spans="1:10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</row>
    <row r="22" spans="1:10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</row>
    <row r="23" spans="1:10" ht="17.100000000000001" customHeight="1" thickBot="1" x14ac:dyDescent="0.35">
      <c r="A23" s="47"/>
      <c r="B23" s="15" t="str">
        <f>+B17</f>
        <v>S-10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S9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</row>
    <row r="24" spans="1:10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</row>
    <row r="25" spans="1:10" ht="8.1" customHeight="1" thickTop="1" x14ac:dyDescent="0.3">
      <c r="H25" s="83"/>
      <c r="I25" s="83"/>
      <c r="J25" s="83"/>
    </row>
    <row r="27" spans="1:10" ht="15.6" x14ac:dyDescent="0.3">
      <c r="A27" s="25"/>
      <c r="B27" s="48" t="s">
        <v>52</v>
      </c>
      <c r="C27" s="48"/>
      <c r="D27" s="48" t="s">
        <v>56</v>
      </c>
      <c r="E27" s="48"/>
      <c r="F27" s="48" t="str">
        <f>VLOOKUP($D27,Venues!$E$3:$G$17,3,FALSE)</f>
        <v>Sun 21 June 13:00</v>
      </c>
      <c r="G27" s="48"/>
      <c r="H27" s="48"/>
      <c r="I27" s="49" t="str">
        <f>VLOOKUP($D27,Venues!$E$3:$F$17,2,FALSE)</f>
        <v>Bergvliet</v>
      </c>
      <c r="J27" s="24"/>
    </row>
  </sheetData>
  <mergeCells count="22">
    <mergeCell ref="F21:I21"/>
    <mergeCell ref="H25:J25"/>
    <mergeCell ref="A1:M1"/>
    <mergeCell ref="B15:E15"/>
    <mergeCell ref="F15:I15"/>
    <mergeCell ref="A20:A21"/>
    <mergeCell ref="B20:E20"/>
    <mergeCell ref="F20:I20"/>
    <mergeCell ref="B21:E21"/>
    <mergeCell ref="A13:A14"/>
    <mergeCell ref="B13:E13"/>
    <mergeCell ref="F13:I13"/>
    <mergeCell ref="B14:E14"/>
    <mergeCell ref="F14:I14"/>
    <mergeCell ref="B8:E8"/>
    <mergeCell ref="F8:I8"/>
    <mergeCell ref="B4:I4"/>
    <mergeCell ref="A6:A7"/>
    <mergeCell ref="B6:E6"/>
    <mergeCell ref="F6:I6"/>
    <mergeCell ref="B7:E7"/>
    <mergeCell ref="F7:I7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74-4D14-4A6D-BDC4-9BB10A6B234F}">
  <sheetPr>
    <tabColor rgb="FF00B050"/>
  </sheetPr>
  <dimension ref="A1:R27"/>
  <sheetViews>
    <sheetView showGridLines="0" zoomScaleNormal="100" workbookViewId="0">
      <selection activeCell="K11" sqref="K11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Sun 21 June 13:00</v>
      </c>
      <c r="J2" s="40"/>
      <c r="K2" s="40"/>
      <c r="L2" s="45" t="str">
        <f>VLOOKUP(B4,Venues!$E$3:$G$17,2,FALSE)</f>
        <v>Edgemead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53</v>
      </c>
      <c r="C4" s="96"/>
      <c r="D4" s="96"/>
      <c r="E4" s="96"/>
      <c r="F4" s="96"/>
      <c r="G4" s="96"/>
      <c r="H4" s="96"/>
      <c r="I4" s="97"/>
      <c r="K4" s="95" t="s">
        <v>54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34</v>
      </c>
      <c r="C6" s="91"/>
      <c r="D6" s="91"/>
      <c r="E6" s="91"/>
      <c r="F6" s="91" t="s">
        <v>35</v>
      </c>
      <c r="G6" s="91"/>
      <c r="H6" s="91"/>
      <c r="I6" s="91"/>
      <c r="J6" s="28"/>
      <c r="K6" s="91" t="s">
        <v>130</v>
      </c>
      <c r="L6" s="91"/>
      <c r="M6" s="91"/>
      <c r="N6" s="91"/>
      <c r="O6" s="91" t="s">
        <v>131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75</v>
      </c>
      <c r="C10" s="6"/>
      <c r="D10" s="6"/>
      <c r="E10" s="9">
        <f t="shared" ref="E10" si="0">IF(C10="",0,IF(C10&gt;D10,2,(IF(C10&lt;D10,0,1))))</f>
        <v>0</v>
      </c>
      <c r="F10" s="5" t="s">
        <v>76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132</v>
      </c>
      <c r="L10" s="32"/>
      <c r="M10" s="32"/>
      <c r="N10" s="33">
        <f>IF(L10="",0,IF(L10&gt;M10,2,(IF(L10&lt;M10,0,1))))</f>
        <v>0</v>
      </c>
      <c r="O10" s="31" t="s">
        <v>133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Last 16 Game 1</v>
      </c>
      <c r="C13" s="91"/>
      <c r="D13" s="91"/>
      <c r="E13" s="91"/>
      <c r="F13" s="91" t="str">
        <f>+F6</f>
        <v>Winner Last 16 Game 2</v>
      </c>
      <c r="G13" s="91"/>
      <c r="H13" s="91"/>
      <c r="I13" s="91"/>
      <c r="J13" s="28"/>
      <c r="K13" s="91" t="str">
        <f>+K6</f>
        <v>Winner Last 16 Game 3</v>
      </c>
      <c r="L13" s="91"/>
      <c r="M13" s="91"/>
      <c r="N13" s="91"/>
      <c r="O13" s="91" t="str">
        <f>+O6</f>
        <v>Winner Last 16 Game 4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L16-2</v>
      </c>
      <c r="C17" s="6"/>
      <c r="D17" s="6"/>
      <c r="E17" s="9">
        <f t="shared" ref="E17" si="1">IF(C17="",0,IF(C17&gt;D17,2,(IF(C17&lt;D17,0,1))))</f>
        <v>0</v>
      </c>
      <c r="F17" s="5" t="str">
        <f>+F10</f>
        <v>L16-1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L16-4</v>
      </c>
      <c r="L17" s="32"/>
      <c r="M17" s="32"/>
      <c r="N17" s="33">
        <f>IF(L17="",0,IF(L17&gt;M17,2,(IF(L17&lt;M17,0,1))))</f>
        <v>0</v>
      </c>
      <c r="O17" s="5" t="str">
        <f>+O10</f>
        <v>L16-3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Last 16 Game 1</v>
      </c>
      <c r="C20" s="86"/>
      <c r="D20" s="86"/>
      <c r="E20" s="86"/>
      <c r="F20" s="87" t="str">
        <f>+F13</f>
        <v>Winner Last 16 Game 2</v>
      </c>
      <c r="G20" s="87"/>
      <c r="H20" s="87"/>
      <c r="I20" s="87"/>
      <c r="J20" s="26"/>
      <c r="K20" s="86" t="str">
        <f>+K6</f>
        <v>Winner Last 16 Game 3</v>
      </c>
      <c r="L20" s="87"/>
      <c r="M20" s="87"/>
      <c r="N20" s="87"/>
      <c r="O20" s="87" t="str">
        <f>+O6</f>
        <v>Winner Last 16 Game 4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L16-2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L16-1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L16-4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L16-3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36</v>
      </c>
      <c r="E27" s="48"/>
      <c r="F27" s="48" t="str">
        <f>VLOOKUP($D27,Venues!$E$3:$G$17,3,FALSE)</f>
        <v>Sat 27 June 09h00</v>
      </c>
      <c r="G27" s="48"/>
      <c r="H27" s="48"/>
      <c r="I27" s="49" t="str">
        <f>VLOOKUP($D27,Venues!$E$3:$F$17,2,FALSE)</f>
        <v>Plumstead</v>
      </c>
      <c r="J27" s="24"/>
      <c r="K27" s="48" t="s">
        <v>52</v>
      </c>
      <c r="L27" s="48"/>
      <c r="M27" s="48" t="s">
        <v>36</v>
      </c>
      <c r="N27" s="48"/>
      <c r="O27" s="48" t="str">
        <f>VLOOKUP($D27,Venues!$E$3:$G$17,3,FALSE)</f>
        <v>Sat 27 June 09h00</v>
      </c>
      <c r="P27" s="48"/>
      <c r="Q27" s="48"/>
      <c r="R27" s="49" t="str">
        <f>VLOOKUP($M27,Venues!$E$3:$F$17,2,FALSE)</f>
        <v>Plumstead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4684-61A0-48F8-9F1C-4B61E44A0DE9}">
  <sheetPr>
    <tabColor rgb="FF00B050"/>
  </sheetPr>
  <dimension ref="A1:R27"/>
  <sheetViews>
    <sheetView showGridLines="0" zoomScaleNormal="100" workbookViewId="0">
      <selection activeCell="B11" sqref="B11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Sun 21 June 13:00</v>
      </c>
      <c r="J2" s="40"/>
      <c r="K2" s="40"/>
      <c r="L2" s="45" t="str">
        <f>VLOOKUP(B4,Venues!$E$3:$G$17,2,FALSE)</f>
        <v>Bergvliet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55</v>
      </c>
      <c r="C4" s="96"/>
      <c r="D4" s="96"/>
      <c r="E4" s="96"/>
      <c r="F4" s="96"/>
      <c r="G4" s="96"/>
      <c r="H4" s="96"/>
      <c r="I4" s="97"/>
      <c r="K4" s="95" t="s">
        <v>56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128</v>
      </c>
      <c r="C6" s="91"/>
      <c r="D6" s="91"/>
      <c r="E6" s="91"/>
      <c r="F6" s="91" t="s">
        <v>129</v>
      </c>
      <c r="G6" s="91"/>
      <c r="H6" s="91"/>
      <c r="I6" s="91"/>
      <c r="J6" s="28"/>
      <c r="K6" s="91" t="s">
        <v>127</v>
      </c>
      <c r="L6" s="91"/>
      <c r="M6" s="91"/>
      <c r="N6" s="91"/>
      <c r="O6" s="91" t="s">
        <v>126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134</v>
      </c>
      <c r="C10" s="6"/>
      <c r="D10" s="6"/>
      <c r="E10" s="9">
        <f t="shared" ref="E10" si="0">IF(C10="",0,IF(C10&gt;D10,2,(IF(C10&lt;D10,0,1))))</f>
        <v>0</v>
      </c>
      <c r="F10" s="5" t="s">
        <v>135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136</v>
      </c>
      <c r="L10" s="32"/>
      <c r="M10" s="32"/>
      <c r="N10" s="33">
        <f>IF(L10="",0,IF(L10&gt;M10,2,(IF(L10&lt;M10,0,1))))</f>
        <v>0</v>
      </c>
      <c r="O10" s="31" t="s">
        <v>137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Last 16 Game 5</v>
      </c>
      <c r="C13" s="91"/>
      <c r="D13" s="91"/>
      <c r="E13" s="91"/>
      <c r="F13" s="91" t="str">
        <f>+F6</f>
        <v>Winner Last 16 Game 6</v>
      </c>
      <c r="G13" s="91"/>
      <c r="H13" s="91"/>
      <c r="I13" s="91"/>
      <c r="J13" s="28"/>
      <c r="K13" s="91" t="str">
        <f>+K6</f>
        <v>Winner Last 16 Game 7</v>
      </c>
      <c r="L13" s="91"/>
      <c r="M13" s="91"/>
      <c r="N13" s="91"/>
      <c r="O13" s="91" t="str">
        <f>+O6</f>
        <v>Winner Section 15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L16-6</v>
      </c>
      <c r="C17" s="6"/>
      <c r="D17" s="6"/>
      <c r="E17" s="9">
        <f t="shared" ref="E17" si="1">IF(C17="",0,IF(C17&gt;D17,2,(IF(C17&lt;D17,0,1))))</f>
        <v>0</v>
      </c>
      <c r="F17" s="5" t="str">
        <f>+F10</f>
        <v>L16-5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S-15</v>
      </c>
      <c r="L17" s="32"/>
      <c r="M17" s="32"/>
      <c r="N17" s="33">
        <f>IF(L17="",0,IF(L17&gt;M17,2,(IF(L17&lt;M17,0,1))))</f>
        <v>0</v>
      </c>
      <c r="O17" s="5" t="str">
        <f>+O10</f>
        <v>L16-7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Last 16 Game 5</v>
      </c>
      <c r="C20" s="86"/>
      <c r="D20" s="86"/>
      <c r="E20" s="86"/>
      <c r="F20" s="87" t="str">
        <f>+F13</f>
        <v>Winner Last 16 Game 6</v>
      </c>
      <c r="G20" s="87"/>
      <c r="H20" s="87"/>
      <c r="I20" s="87"/>
      <c r="J20" s="26"/>
      <c r="K20" s="86" t="str">
        <f>+K6</f>
        <v>Winner Last 16 Game 7</v>
      </c>
      <c r="L20" s="87"/>
      <c r="M20" s="87"/>
      <c r="N20" s="87"/>
      <c r="O20" s="87" t="str">
        <f>+O6</f>
        <v>Winner Section 15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L16-6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L16-5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S-15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L16-7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37</v>
      </c>
      <c r="E27" s="48"/>
      <c r="F27" s="48" t="str">
        <f>VLOOKUP($D27,Venues!$E$3:$G$17,3,FALSE)</f>
        <v>Sat 27 June 09h00</v>
      </c>
      <c r="G27" s="48"/>
      <c r="H27" s="48"/>
      <c r="I27" s="49" t="str">
        <f>VLOOKUP($D27,Venues!$E$3:$F$17,2,FALSE)</f>
        <v>Plumstead</v>
      </c>
      <c r="J27" s="24"/>
      <c r="K27" s="48" t="s">
        <v>52</v>
      </c>
      <c r="L27" s="48"/>
      <c r="M27" s="48" t="s">
        <v>37</v>
      </c>
      <c r="N27" s="48"/>
      <c r="O27" s="48" t="str">
        <f>VLOOKUP($D27,Venues!$E$3:$G$17,3,FALSE)</f>
        <v>Sat 27 June 09h00</v>
      </c>
      <c r="P27" s="48"/>
      <c r="Q27" s="48"/>
      <c r="R27" s="49" t="str">
        <f>VLOOKUP($M27,Venues!$E$3:$F$17,2,FALSE)</f>
        <v>Plumstead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FE0C-85C6-4561-82AD-FDF633A7B231}">
  <dimension ref="A1:R27"/>
  <sheetViews>
    <sheetView showGridLines="0" zoomScaleNormal="100" workbookViewId="0">
      <selection activeCell="B8" sqref="B8:E8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4" t="s">
        <v>112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VLOOKUP(B4,Venues!$E$3:$G$17,3,FALSE)</f>
        <v>Sat 27 June 09h00</v>
      </c>
      <c r="J2" s="40"/>
      <c r="K2" s="40"/>
      <c r="L2" s="45" t="str">
        <f>VLOOKUP(B4,Venues!$E$3:$G$17,2,FALSE)</f>
        <v>Plumstead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5" t="s">
        <v>36</v>
      </c>
      <c r="C4" s="96"/>
      <c r="D4" s="96"/>
      <c r="E4" s="96"/>
      <c r="F4" s="96"/>
      <c r="G4" s="96"/>
      <c r="H4" s="96"/>
      <c r="I4" s="97"/>
      <c r="K4" s="95" t="s">
        <v>37</v>
      </c>
      <c r="L4" s="96"/>
      <c r="M4" s="96"/>
      <c r="N4" s="96"/>
      <c r="O4" s="96"/>
      <c r="P4" s="96"/>
      <c r="Q4" s="96"/>
      <c r="R4" s="97"/>
    </row>
    <row r="5" spans="1:18" ht="6.75" customHeight="1" x14ac:dyDescent="0.3"/>
    <row r="6" spans="1:18" ht="17.100000000000001" customHeight="1" x14ac:dyDescent="0.3">
      <c r="A6" s="90" t="s">
        <v>4</v>
      </c>
      <c r="B6" s="91" t="s">
        <v>38</v>
      </c>
      <c r="C6" s="91"/>
      <c r="D6" s="91"/>
      <c r="E6" s="91"/>
      <c r="F6" s="91" t="s">
        <v>39</v>
      </c>
      <c r="G6" s="91"/>
      <c r="H6" s="91"/>
      <c r="I6" s="91"/>
      <c r="J6" s="28"/>
      <c r="K6" s="91" t="s">
        <v>40</v>
      </c>
      <c r="L6" s="91"/>
      <c r="M6" s="91"/>
      <c r="N6" s="91"/>
      <c r="O6" s="91" t="s">
        <v>41</v>
      </c>
      <c r="P6" s="91"/>
      <c r="Q6" s="91"/>
      <c r="R6" s="91"/>
    </row>
    <row r="7" spans="1:18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  <c r="K7" s="93" t="s">
        <v>90</v>
      </c>
      <c r="L7" s="92"/>
      <c r="M7" s="92"/>
      <c r="N7" s="92"/>
      <c r="O7" s="92" t="s">
        <v>90</v>
      </c>
      <c r="P7" s="92"/>
      <c r="Q7" s="92"/>
      <c r="R7" s="92"/>
    </row>
    <row r="8" spans="1:18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  <c r="K8" s="84" t="str">
        <f>IFERROR(VLOOKUP(K7,Entries!$B$5:$T$59,18,FALSE),"")</f>
        <v/>
      </c>
      <c r="L8" s="84"/>
      <c r="M8" s="84"/>
      <c r="N8" s="84"/>
      <c r="O8" s="84" t="str">
        <f>IFERROR(VLOOKUP(O7,Entries!$B$5:$T$59,18,FALSE),"")</f>
        <v/>
      </c>
      <c r="P8" s="84"/>
      <c r="Q8" s="84"/>
      <c r="R8" s="84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71</v>
      </c>
      <c r="C10" s="6"/>
      <c r="D10" s="6"/>
      <c r="E10" s="9">
        <f t="shared" ref="E10" si="0">IF(C10="",0,IF(C10&gt;D10,2,(IF(C10&lt;D10,0,1))))</f>
        <v>0</v>
      </c>
      <c r="F10" s="5" t="s">
        <v>72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73</v>
      </c>
      <c r="L10" s="32"/>
      <c r="M10" s="32"/>
      <c r="N10" s="33">
        <f>IF(C10="",0,IF(L10&gt;M10,2,(IF(L10&lt;M10,0,1))))</f>
        <v>0</v>
      </c>
      <c r="O10" s="5" t="s">
        <v>74</v>
      </c>
      <c r="P10" s="16">
        <f>M10</f>
        <v>0</v>
      </c>
      <c r="Q10" s="16">
        <f>L10</f>
        <v>0</v>
      </c>
      <c r="R10" s="9">
        <f>IF(C10="",0,IF(P10&gt;Q10,2,(IF(P10&lt;Q10,0,1))))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0" t="s">
        <v>5</v>
      </c>
      <c r="B13" s="91" t="str">
        <f>+B6</f>
        <v>Winner Quarter Final 1</v>
      </c>
      <c r="C13" s="91"/>
      <c r="D13" s="91"/>
      <c r="E13" s="91"/>
      <c r="F13" s="91" t="str">
        <f>+F6</f>
        <v>Winner Quarter Final 2</v>
      </c>
      <c r="G13" s="91"/>
      <c r="H13" s="91"/>
      <c r="I13" s="91"/>
      <c r="J13" s="28"/>
      <c r="K13" s="91" t="str">
        <f>+K6</f>
        <v>Winner Quarter Final 3</v>
      </c>
      <c r="L13" s="91"/>
      <c r="M13" s="91"/>
      <c r="N13" s="91"/>
      <c r="O13" s="91" t="str">
        <f>+O6</f>
        <v>Winner Quarter Final 4</v>
      </c>
      <c r="P13" s="91"/>
      <c r="Q13" s="91"/>
      <c r="R13" s="91"/>
    </row>
    <row r="14" spans="1:18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  <c r="K14" s="93" t="str">
        <f>K7</f>
        <v>TBC</v>
      </c>
      <c r="L14" s="92"/>
      <c r="M14" s="92"/>
      <c r="N14" s="92"/>
      <c r="O14" s="92" t="str">
        <f>O7</f>
        <v>TBC</v>
      </c>
      <c r="P14" s="92"/>
      <c r="Q14" s="92"/>
      <c r="R14" s="92"/>
    </row>
    <row r="15" spans="1:18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  <c r="K15" s="84" t="str">
        <f>IFERROR(VLOOKUP(K14,Entries!$B$5:$T$59,19,FALSE),"")</f>
        <v/>
      </c>
      <c r="L15" s="84"/>
      <c r="M15" s="84"/>
      <c r="N15" s="84"/>
      <c r="O15" s="84" t="str">
        <f>IFERROR(VLOOKUP(O14,Entries!$B$5:$T$59,19,FALSE),"")</f>
        <v/>
      </c>
      <c r="P15" s="84"/>
      <c r="Q15" s="84"/>
      <c r="R15" s="84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QF02</v>
      </c>
      <c r="C17" s="6"/>
      <c r="D17" s="6"/>
      <c r="E17" s="9">
        <f t="shared" ref="E17" si="1">IF(C17="",0,IF(C17&gt;D17,2,(IF(C17&lt;D17,0,1))))</f>
        <v>0</v>
      </c>
      <c r="F17" s="5" t="str">
        <f>+F10</f>
        <v>QF01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QF04</v>
      </c>
      <c r="L17" s="32"/>
      <c r="M17" s="32"/>
      <c r="N17" s="33">
        <f>IF(C17="",0,IF(L17&gt;M17,2,(IF(L17&lt;M17,0,1))))</f>
        <v>0</v>
      </c>
      <c r="O17" s="5" t="str">
        <f>+O10</f>
        <v>QF03</v>
      </c>
      <c r="P17" s="16">
        <f>M17</f>
        <v>0</v>
      </c>
      <c r="Q17" s="16">
        <f>L17</f>
        <v>0</v>
      </c>
      <c r="R17" s="9">
        <f>IF(C17="",0,IF(P17&gt;Q17,2,(IF(P17&lt;Q17,0,1))))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5" t="s">
        <v>6</v>
      </c>
      <c r="B20" s="86" t="str">
        <f>+B13</f>
        <v>Winner Quarter Final 1</v>
      </c>
      <c r="C20" s="86"/>
      <c r="D20" s="86"/>
      <c r="E20" s="86"/>
      <c r="F20" s="87" t="str">
        <f>+F13</f>
        <v>Winner Quarter Final 2</v>
      </c>
      <c r="G20" s="87"/>
      <c r="H20" s="87"/>
      <c r="I20" s="87"/>
      <c r="J20" s="26"/>
      <c r="K20" s="86" t="str">
        <f>+K6</f>
        <v>Winner Quarter Final 3</v>
      </c>
      <c r="L20" s="87"/>
      <c r="M20" s="87"/>
      <c r="N20" s="87"/>
      <c r="O20" s="87" t="str">
        <f>+O6</f>
        <v>Winner Quarter Final 4</v>
      </c>
      <c r="P20" s="87"/>
      <c r="Q20" s="87"/>
      <c r="R20" s="87"/>
    </row>
    <row r="21" spans="1:18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  <c r="K21" s="89" t="str">
        <f>K7</f>
        <v>TBC</v>
      </c>
      <c r="L21" s="88"/>
      <c r="M21" s="88"/>
      <c r="N21" s="88"/>
      <c r="O21" s="88" t="str">
        <f>O7</f>
        <v>TBC</v>
      </c>
      <c r="P21" s="88"/>
      <c r="Q21" s="88"/>
      <c r="R21" s="88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QF02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QF01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QF04</v>
      </c>
      <c r="L23" s="16">
        <f>L10+L17</f>
        <v>0</v>
      </c>
      <c r="M23" s="16">
        <f>M10+M17</f>
        <v>0</v>
      </c>
      <c r="N23" s="39">
        <f>IF(C10="",0,IF(L23&gt;M23,1+N10+N17,IF(L23&lt;M23,N10+N17,0.5+N10+N17)))</f>
        <v>0</v>
      </c>
      <c r="O23" s="15" t="str">
        <f>+O17</f>
        <v>QF03</v>
      </c>
      <c r="P23" s="16">
        <f>P10+P17</f>
        <v>0</v>
      </c>
      <c r="Q23" s="16">
        <f>Q10+Q17</f>
        <v>0</v>
      </c>
      <c r="R23" s="17">
        <f>IF(C10="",0,IF(P23&gt;Q23,1+R10+R17,IF(P23&lt;Q23,R10+R17,0.5+R10+R17)))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/>
      <c r="D24" s="18"/>
      <c r="E24" s="19">
        <f>SUM(E23:E23)</f>
        <v>0</v>
      </c>
      <c r="F24" s="22"/>
      <c r="G24" s="18"/>
      <c r="H24" s="18"/>
      <c r="I24" s="19">
        <f>SUM(I23:I23)</f>
        <v>0</v>
      </c>
      <c r="J24" s="27"/>
      <c r="K24" s="11"/>
      <c r="L24" s="37"/>
      <c r="M24" s="37"/>
      <c r="N24" s="38">
        <f>SUM(N23:N23)</f>
        <v>0</v>
      </c>
      <c r="O24" s="22"/>
      <c r="P24" s="18"/>
      <c r="Q24" s="18"/>
      <c r="R24" s="19">
        <f>SUM(R23:R23)</f>
        <v>0</v>
      </c>
    </row>
    <row r="25" spans="1:18" ht="8.1" customHeight="1" thickTop="1" x14ac:dyDescent="0.3">
      <c r="H25" s="83"/>
      <c r="I25" s="83"/>
      <c r="J25" s="83"/>
      <c r="K25" s="83"/>
      <c r="O25" s="8"/>
    </row>
    <row r="27" spans="1:18" ht="15.6" x14ac:dyDescent="0.3">
      <c r="A27" s="25"/>
      <c r="B27" s="48" t="s">
        <v>52</v>
      </c>
      <c r="C27" s="48"/>
      <c r="D27" s="48" t="s">
        <v>42</v>
      </c>
      <c r="E27" s="48"/>
      <c r="F27" s="48" t="str">
        <f>VLOOKUP($D27,Venues!$E$3:$G$17,3,FALSE)</f>
        <v>Sat 27 June 13h00</v>
      </c>
      <c r="G27" s="48"/>
      <c r="H27" s="48"/>
      <c r="I27" s="49" t="str">
        <f>VLOOKUP($D27,Venues!$E$3:$G$17,2,FALSE)</f>
        <v>Plumstead</v>
      </c>
      <c r="J27" s="24"/>
      <c r="K27" s="48" t="s">
        <v>52</v>
      </c>
      <c r="L27" s="48"/>
      <c r="M27" s="48" t="s">
        <v>42</v>
      </c>
      <c r="N27" s="48"/>
      <c r="O27" s="48" t="str">
        <f>VLOOKUP($M27,Venues!$E$3:$G$17,3,FALSE)</f>
        <v>Sat 27 June 13h00</v>
      </c>
      <c r="P27" s="48"/>
      <c r="Q27" s="48"/>
      <c r="R27" s="49" t="str">
        <f>VLOOKUP($M27,Venues!$E$3:$G$17,2,FALSE)</f>
        <v>Plumstead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4848-3AC9-4750-872E-09BE551581B5}">
  <dimension ref="A1:J27"/>
  <sheetViews>
    <sheetView showGridLines="0" tabSelected="1" zoomScaleNormal="100" workbookViewId="0">
      <selection activeCell="I33" sqref="I33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9.88671875" style="1" customWidth="1"/>
    <col min="11" max="13" width="8.6640625" style="1"/>
    <col min="14" max="14" width="12.109375" style="1" customWidth="1"/>
    <col min="15" max="16384" width="8.6640625" style="1"/>
  </cols>
  <sheetData>
    <row r="1" spans="1:10" ht="21" x14ac:dyDescent="0.3">
      <c r="A1" s="94" t="s">
        <v>111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1" x14ac:dyDescent="0.3">
      <c r="A2" s="40"/>
      <c r="B2" s="40" t="str">
        <f>VLOOKUP(B4,Venues!$E$3:$G$17,3,FALSE)</f>
        <v>Sat 27 June 13h00</v>
      </c>
      <c r="E2" s="40"/>
      <c r="F2" s="40"/>
      <c r="H2" s="40"/>
      <c r="I2" s="45" t="str">
        <f>VLOOKUP(B4,Venues!$E$3:$G$17,2,FALSE)</f>
        <v>Plumstead</v>
      </c>
      <c r="J2" s="40"/>
    </row>
    <row r="3" spans="1:10" ht="25.5" customHeight="1" x14ac:dyDescent="0.3"/>
    <row r="4" spans="1:10" ht="32.25" customHeight="1" x14ac:dyDescent="0.3">
      <c r="B4" s="95" t="s">
        <v>42</v>
      </c>
      <c r="C4" s="96"/>
      <c r="D4" s="96"/>
      <c r="E4" s="96"/>
      <c r="F4" s="96"/>
      <c r="G4" s="96"/>
      <c r="H4" s="96"/>
      <c r="I4" s="97"/>
    </row>
    <row r="5" spans="1:10" ht="6.75" customHeight="1" x14ac:dyDescent="0.3"/>
    <row r="6" spans="1:10" ht="17.100000000000001" customHeight="1" x14ac:dyDescent="0.3">
      <c r="A6" s="90" t="s">
        <v>4</v>
      </c>
      <c r="B6" s="91" t="s">
        <v>43</v>
      </c>
      <c r="C6" s="91"/>
      <c r="D6" s="91"/>
      <c r="E6" s="91"/>
      <c r="F6" s="91" t="s">
        <v>44</v>
      </c>
      <c r="G6" s="91"/>
      <c r="H6" s="91"/>
      <c r="I6" s="91"/>
      <c r="J6" s="28"/>
    </row>
    <row r="7" spans="1:10" ht="17.100000000000001" customHeight="1" x14ac:dyDescent="0.3">
      <c r="A7" s="90"/>
      <c r="B7" s="92" t="s">
        <v>90</v>
      </c>
      <c r="C7" s="92"/>
      <c r="D7" s="92"/>
      <c r="E7" s="92"/>
      <c r="F7" s="92" t="s">
        <v>90</v>
      </c>
      <c r="G7" s="92"/>
      <c r="H7" s="92"/>
      <c r="I7" s="92"/>
      <c r="J7" s="23"/>
    </row>
    <row r="8" spans="1:10" ht="26.25" customHeight="1" x14ac:dyDescent="0.3">
      <c r="A8" s="20"/>
      <c r="B8" s="84" t="str">
        <f>IFERROR(VLOOKUP(B7,Entries!$B$5:$T$59,18,FALSE),"")</f>
        <v/>
      </c>
      <c r="C8" s="84"/>
      <c r="D8" s="84"/>
      <c r="E8" s="84"/>
      <c r="F8" s="84" t="str">
        <f>IFERROR(VLOOKUP(F7,Entries!$B$5:$T$59,18,FALSE),"")</f>
        <v/>
      </c>
      <c r="G8" s="84"/>
      <c r="H8" s="84"/>
      <c r="I8" s="84"/>
      <c r="J8" s="29"/>
    </row>
    <row r="9" spans="1:10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</row>
    <row r="10" spans="1:10" ht="17.100000000000001" customHeight="1" thickBot="1" x14ac:dyDescent="0.35">
      <c r="A10" s="47"/>
      <c r="B10" s="5" t="s">
        <v>46</v>
      </c>
      <c r="C10" s="6"/>
      <c r="D10" s="6"/>
      <c r="E10" s="9">
        <f t="shared" ref="E10" si="0">IF(C10="",0,IF(C10&gt;D10,2,(IF(C10&lt;D10,0,1))))</f>
        <v>0</v>
      </c>
      <c r="F10" s="5" t="s">
        <v>47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</row>
    <row r="11" spans="1:10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</row>
    <row r="12" spans="1:10" ht="8.1" customHeight="1" thickTop="1" x14ac:dyDescent="0.3"/>
    <row r="13" spans="1:10" ht="17.100000000000001" customHeight="1" x14ac:dyDescent="0.3">
      <c r="A13" s="90" t="s">
        <v>5</v>
      </c>
      <c r="B13" s="91" t="str">
        <f>+B6</f>
        <v>Winner Semi Final 1</v>
      </c>
      <c r="C13" s="91"/>
      <c r="D13" s="91"/>
      <c r="E13" s="91"/>
      <c r="F13" s="91" t="str">
        <f>+F6</f>
        <v>Winner Semi Final 2</v>
      </c>
      <c r="G13" s="91"/>
      <c r="H13" s="91"/>
      <c r="I13" s="91"/>
      <c r="J13" s="28"/>
    </row>
    <row r="14" spans="1:10" ht="17.100000000000001" customHeight="1" x14ac:dyDescent="0.3">
      <c r="A14" s="90"/>
      <c r="B14" s="92" t="str">
        <f>B7</f>
        <v>TBC</v>
      </c>
      <c r="C14" s="92"/>
      <c r="D14" s="92"/>
      <c r="E14" s="92"/>
      <c r="F14" s="92" t="str">
        <f>F7</f>
        <v>TBC</v>
      </c>
      <c r="G14" s="92"/>
      <c r="H14" s="92"/>
      <c r="I14" s="92"/>
      <c r="J14" s="23"/>
    </row>
    <row r="15" spans="1:10" ht="26.25" customHeight="1" x14ac:dyDescent="0.3">
      <c r="A15" s="21"/>
      <c r="B15" s="84" t="str">
        <f>IFERROR(VLOOKUP(B14,Entries!$B$5:$T$59,19,FALSE),"")</f>
        <v/>
      </c>
      <c r="C15" s="84"/>
      <c r="D15" s="84"/>
      <c r="E15" s="84"/>
      <c r="F15" s="84" t="str">
        <f>IFERROR(VLOOKUP(F14,Entries!$B$5:$T$59,19,FALSE),"")</f>
        <v/>
      </c>
      <c r="G15" s="84"/>
      <c r="H15" s="84"/>
      <c r="I15" s="84"/>
      <c r="J15" s="29"/>
    </row>
    <row r="16" spans="1:10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</row>
    <row r="17" spans="1:10" ht="17.100000000000001" customHeight="1" thickBot="1" x14ac:dyDescent="0.35">
      <c r="A17" s="47"/>
      <c r="B17" s="5" t="str">
        <f>+B10</f>
        <v>SF2</v>
      </c>
      <c r="C17" s="6"/>
      <c r="D17" s="6"/>
      <c r="E17" s="9">
        <f t="shared" ref="E17" si="1">IF(C17="",0,IF(C17&gt;D17,2,(IF(C17&lt;D17,0,1))))</f>
        <v>0</v>
      </c>
      <c r="F17" s="5" t="str">
        <f>+F10</f>
        <v>SF1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</row>
    <row r="18" spans="1:10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</row>
    <row r="19" spans="1:10" ht="8.1" customHeight="1" thickTop="1" x14ac:dyDescent="0.3"/>
    <row r="20" spans="1:10" ht="17.100000000000001" customHeight="1" x14ac:dyDescent="0.3">
      <c r="A20" s="85" t="s">
        <v>6</v>
      </c>
      <c r="B20" s="86" t="str">
        <f>+B13</f>
        <v>Winner Semi Final 1</v>
      </c>
      <c r="C20" s="86"/>
      <c r="D20" s="86"/>
      <c r="E20" s="86"/>
      <c r="F20" s="87" t="str">
        <f>+F13</f>
        <v>Winner Semi Final 2</v>
      </c>
      <c r="G20" s="87"/>
      <c r="H20" s="87"/>
      <c r="I20" s="87"/>
      <c r="J20" s="26"/>
    </row>
    <row r="21" spans="1:10" ht="17.100000000000001" customHeight="1" x14ac:dyDescent="0.3">
      <c r="A21" s="85"/>
      <c r="B21" s="88" t="str">
        <f>B7</f>
        <v>TBC</v>
      </c>
      <c r="C21" s="88"/>
      <c r="D21" s="88"/>
      <c r="E21" s="88"/>
      <c r="F21" s="88" t="str">
        <f>F7</f>
        <v>TBC</v>
      </c>
      <c r="G21" s="88"/>
      <c r="H21" s="88"/>
      <c r="I21" s="88"/>
      <c r="J21" s="23"/>
    </row>
    <row r="22" spans="1:10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</row>
    <row r="23" spans="1:10" ht="17.100000000000001" customHeight="1" thickBot="1" x14ac:dyDescent="0.35">
      <c r="A23" s="47"/>
      <c r="B23" s="15" t="str">
        <f>+B17</f>
        <v>SF2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SF1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</row>
    <row r="24" spans="1:10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</row>
    <row r="25" spans="1:10" ht="8.1" customHeight="1" thickTop="1" x14ac:dyDescent="0.3">
      <c r="H25" s="83"/>
      <c r="I25" s="83"/>
      <c r="J25" s="83"/>
    </row>
    <row r="27" spans="1:10" ht="15.6" x14ac:dyDescent="0.3">
      <c r="A27" s="25"/>
      <c r="B27" s="98" t="s">
        <v>45</v>
      </c>
      <c r="C27" s="98"/>
      <c r="D27" s="98"/>
      <c r="E27" s="98"/>
      <c r="F27" s="98"/>
      <c r="G27" s="98"/>
      <c r="H27" s="98"/>
      <c r="I27" s="98"/>
      <c r="J27" s="24"/>
    </row>
  </sheetData>
  <mergeCells count="23">
    <mergeCell ref="F14:I14"/>
    <mergeCell ref="B4:I4"/>
    <mergeCell ref="A6:A7"/>
    <mergeCell ref="B6:E6"/>
    <mergeCell ref="F6:I6"/>
    <mergeCell ref="B7:E7"/>
    <mergeCell ref="F7:I7"/>
    <mergeCell ref="H25:J25"/>
    <mergeCell ref="B27:I27"/>
    <mergeCell ref="A1:J1"/>
    <mergeCell ref="B15:E15"/>
    <mergeCell ref="F15:I15"/>
    <mergeCell ref="A20:A21"/>
    <mergeCell ref="B20:E20"/>
    <mergeCell ref="F20:I20"/>
    <mergeCell ref="B21:E21"/>
    <mergeCell ref="F21:I21"/>
    <mergeCell ref="B8:E8"/>
    <mergeCell ref="F8:I8"/>
    <mergeCell ref="A13:A14"/>
    <mergeCell ref="B13:E13"/>
    <mergeCell ref="F13:I13"/>
    <mergeCell ref="B14:E14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64"/>
  <sheetViews>
    <sheetView zoomScale="85" zoomScaleNormal="85" workbookViewId="0">
      <selection activeCell="C10" sqref="C10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103" t="s">
        <v>57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2:20" ht="21.6" thickTop="1" x14ac:dyDescent="0.4">
      <c r="B2" s="105" t="str">
        <f>"Side
("&amp;COUNTA(B5:B65)&amp;" entries)"</f>
        <v>Side
(60 entries)</v>
      </c>
      <c r="C2" s="108" t="s">
        <v>58</v>
      </c>
      <c r="D2" s="109"/>
      <c r="E2" s="109"/>
      <c r="F2" s="109"/>
      <c r="G2" s="109"/>
      <c r="H2" s="110"/>
      <c r="I2" s="108" t="s">
        <v>59</v>
      </c>
      <c r="J2" s="109"/>
      <c r="K2" s="109"/>
      <c r="L2" s="109"/>
      <c r="M2" s="111" t="s">
        <v>60</v>
      </c>
      <c r="N2" s="112"/>
      <c r="O2" s="112"/>
      <c r="P2" s="113"/>
    </row>
    <row r="3" spans="2:20" ht="15.6" customHeight="1" x14ac:dyDescent="0.3">
      <c r="B3" s="106"/>
      <c r="C3" s="100" t="s">
        <v>61</v>
      </c>
      <c r="D3" s="101"/>
      <c r="E3" s="101" t="s">
        <v>62</v>
      </c>
      <c r="F3" s="101"/>
      <c r="G3" s="114" t="s">
        <v>63</v>
      </c>
      <c r="H3" s="99"/>
      <c r="I3" s="99" t="s">
        <v>61</v>
      </c>
      <c r="J3" s="100"/>
      <c r="K3" s="101" t="s">
        <v>63</v>
      </c>
      <c r="L3" s="115"/>
      <c r="M3" s="99" t="s">
        <v>64</v>
      </c>
      <c r="N3" s="100"/>
      <c r="O3" s="101" t="s">
        <v>65</v>
      </c>
      <c r="P3" s="102"/>
    </row>
    <row r="4" spans="2:20" ht="16.2" thickBot="1" x14ac:dyDescent="0.35">
      <c r="B4" s="107"/>
      <c r="C4" s="50" t="s">
        <v>66</v>
      </c>
      <c r="D4" s="51" t="s">
        <v>67</v>
      </c>
      <c r="E4" s="52" t="s">
        <v>66</v>
      </c>
      <c r="F4" s="51" t="s">
        <v>67</v>
      </c>
      <c r="G4" s="52" t="s">
        <v>66</v>
      </c>
      <c r="H4" s="53" t="s">
        <v>67</v>
      </c>
      <c r="I4" s="50" t="s">
        <v>66</v>
      </c>
      <c r="J4" s="51" t="s">
        <v>67</v>
      </c>
      <c r="K4" s="52" t="s">
        <v>66</v>
      </c>
      <c r="L4" s="54" t="s">
        <v>67</v>
      </c>
      <c r="M4" s="50" t="s">
        <v>66</v>
      </c>
      <c r="N4" s="51" t="s">
        <v>67</v>
      </c>
      <c r="O4" s="52" t="s">
        <v>66</v>
      </c>
      <c r="P4" s="55" t="s">
        <v>67</v>
      </c>
      <c r="Q4" s="56" t="s">
        <v>68</v>
      </c>
      <c r="R4" s="57" t="s">
        <v>69</v>
      </c>
      <c r="S4" s="56" t="s">
        <v>32</v>
      </c>
      <c r="T4" s="57" t="s">
        <v>33</v>
      </c>
    </row>
    <row r="5" spans="2:20" x14ac:dyDescent="0.3">
      <c r="B5" s="123" t="s">
        <v>10</v>
      </c>
      <c r="C5" s="124">
        <v>70698</v>
      </c>
      <c r="D5" s="125" t="s">
        <v>154</v>
      </c>
      <c r="E5" s="126">
        <v>64473</v>
      </c>
      <c r="F5" s="125" t="s">
        <v>155</v>
      </c>
      <c r="G5" s="126">
        <v>77235</v>
      </c>
      <c r="H5" s="127" t="s">
        <v>156</v>
      </c>
      <c r="I5" s="124">
        <v>72832</v>
      </c>
      <c r="J5" s="125" t="s">
        <v>157</v>
      </c>
      <c r="K5" s="126">
        <v>81725</v>
      </c>
      <c r="L5" s="127" t="s">
        <v>158</v>
      </c>
      <c r="M5" s="128"/>
      <c r="N5" s="125"/>
      <c r="O5" s="126"/>
      <c r="P5" s="127"/>
      <c r="Q5" t="str">
        <f>IF(M5="",D5&amp;", "&amp;F5&amp;", "&amp;H5&amp;", "&amp;J5&amp;", "&amp;L5&amp;" ("&amp;R5&amp;")",D5&amp;", "&amp;F5&amp;", "&amp;H5&amp;", "&amp;J5&amp;", "&amp;L5&amp;", "&amp;N5&amp;" ("&amp;R5&amp;")")</f>
        <v>A Jansen, G Linaker, S Rutgers, M Martin, M Stanich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A Jansen, G Linaker; S Rutgers</v>
      </c>
      <c r="T5" t="str">
        <f>J5&amp;", "&amp;L5</f>
        <v>M Martin, M Stanich</v>
      </c>
    </row>
    <row r="6" spans="2:20" x14ac:dyDescent="0.3">
      <c r="B6" s="75" t="s">
        <v>159</v>
      </c>
      <c r="C6" s="71">
        <v>42498</v>
      </c>
      <c r="D6" s="68" t="s">
        <v>160</v>
      </c>
      <c r="E6" s="71">
        <v>76905</v>
      </c>
      <c r="F6" s="68" t="s">
        <v>161</v>
      </c>
      <c r="G6" s="69">
        <v>50083</v>
      </c>
      <c r="H6" s="70" t="s">
        <v>162</v>
      </c>
      <c r="I6" s="71">
        <v>5767</v>
      </c>
      <c r="J6" s="68" t="s">
        <v>163</v>
      </c>
      <c r="K6" s="69">
        <v>56303</v>
      </c>
      <c r="L6" s="70" t="s">
        <v>164</v>
      </c>
      <c r="M6" s="72"/>
      <c r="N6" s="73"/>
      <c r="O6" s="74"/>
      <c r="P6" s="76"/>
      <c r="Q6" t="str">
        <f t="shared" ref="Q6" si="0">IF(M6="",D6&amp;", "&amp;F6&amp;", "&amp;H6&amp;", "&amp;J6&amp;", "&amp;L6&amp;" ("&amp;R6&amp;")",D6&amp;", "&amp;F6&amp;", "&amp;H6&amp;", "&amp;J6&amp;", "&amp;L6&amp;", "&amp;N6&amp;" ("&amp;R6&amp;")")</f>
        <v>K Hey, T v Tonder, A Mraji, K Steyn, R Schroeder (Bellville )</v>
      </c>
      <c r="R6" t="str">
        <f t="shared" ref="R6" si="1">LEFT(B6,FIND("[",SUBSTITUTE(B6," ","[",LEN(B6)-LEN(SUBSTITUTE(B6," ",""))),1))</f>
        <v xml:space="preserve">Bellville </v>
      </c>
      <c r="S6" t="str">
        <f t="shared" ref="S6" si="2">D6&amp;", "&amp;F6&amp;"; "&amp;H6</f>
        <v>K Hey, T v Tonder; A Mraji</v>
      </c>
      <c r="T6" t="str">
        <f t="shared" ref="T6" si="3">J6&amp;", "&amp;L6</f>
        <v>K Steyn, R Schroeder</v>
      </c>
    </row>
    <row r="7" spans="2:20" x14ac:dyDescent="0.3">
      <c r="B7" s="75" t="s">
        <v>165</v>
      </c>
      <c r="C7" s="71">
        <v>65295</v>
      </c>
      <c r="D7" s="68" t="s">
        <v>166</v>
      </c>
      <c r="E7" s="71">
        <v>67383</v>
      </c>
      <c r="F7" s="68" t="s">
        <v>167</v>
      </c>
      <c r="G7" s="69">
        <v>64480</v>
      </c>
      <c r="H7" s="70" t="s">
        <v>168</v>
      </c>
      <c r="I7" s="71">
        <v>601553</v>
      </c>
      <c r="J7" s="68" t="s">
        <v>169</v>
      </c>
      <c r="K7" s="69">
        <v>79177</v>
      </c>
      <c r="L7" s="70" t="s">
        <v>170</v>
      </c>
      <c r="M7" s="72"/>
      <c r="N7" s="73"/>
      <c r="O7" s="74"/>
      <c r="P7" s="76"/>
      <c r="Q7" t="str">
        <f t="shared" ref="Q7:Q64" si="4">IF(M7="",D7&amp;", "&amp;F7&amp;", "&amp;H7&amp;", "&amp;J7&amp;", "&amp;L7&amp;" ("&amp;R7&amp;")",D7&amp;", "&amp;F7&amp;", "&amp;H7&amp;", "&amp;J7&amp;", "&amp;L7&amp;", "&amp;N7&amp;" ("&amp;R7&amp;")")</f>
        <v>M Andrade, J Doubell, G Collier, T Mraji, D Johannes (Bellville )</v>
      </c>
      <c r="R7" t="str">
        <f t="shared" ref="R7:R64" si="5">LEFT(B7,FIND("[",SUBSTITUTE(B7," ","[",LEN(B7)-LEN(SUBSTITUTE(B7," ",""))),1))</f>
        <v xml:space="preserve">Bellville </v>
      </c>
      <c r="S7" t="str">
        <f t="shared" ref="S7:S64" si="6">D7&amp;", "&amp;F7&amp;"; "&amp;H7</f>
        <v>M Andrade, J Doubell; G Collier</v>
      </c>
      <c r="T7" t="str">
        <f t="shared" ref="T7:T64" si="7">J7&amp;", "&amp;L7</f>
        <v>T Mraji, D Johannes</v>
      </c>
    </row>
    <row r="8" spans="2:20" x14ac:dyDescent="0.3">
      <c r="B8" s="75" t="s">
        <v>11</v>
      </c>
      <c r="C8" s="71">
        <v>62482</v>
      </c>
      <c r="D8" s="68" t="s">
        <v>171</v>
      </c>
      <c r="E8" s="71">
        <v>72704</v>
      </c>
      <c r="F8" s="68" t="s">
        <v>172</v>
      </c>
      <c r="G8" s="69">
        <v>76950</v>
      </c>
      <c r="H8" s="70" t="s">
        <v>173</v>
      </c>
      <c r="I8" s="71">
        <v>32273</v>
      </c>
      <c r="J8" s="68" t="s">
        <v>174</v>
      </c>
      <c r="K8" s="69">
        <v>74921</v>
      </c>
      <c r="L8" s="70" t="s">
        <v>175</v>
      </c>
      <c r="M8" s="72"/>
      <c r="N8" s="73"/>
      <c r="O8" s="74"/>
      <c r="P8" s="76"/>
      <c r="Q8" t="str">
        <f t="shared" si="4"/>
        <v>P Terry, D Miller, N Frazer, E Manuel, R Vaughan (Bergvliet )</v>
      </c>
      <c r="R8" t="str">
        <f t="shared" si="5"/>
        <v xml:space="preserve">Bergvliet </v>
      </c>
      <c r="S8" t="str">
        <f t="shared" si="6"/>
        <v>P Terry, D Miller; N Frazer</v>
      </c>
      <c r="T8" t="str">
        <f t="shared" si="7"/>
        <v>E Manuel, R Vaughan</v>
      </c>
    </row>
    <row r="9" spans="2:20" x14ac:dyDescent="0.3">
      <c r="B9" s="75" t="s">
        <v>95</v>
      </c>
      <c r="C9" s="71">
        <v>74200</v>
      </c>
      <c r="D9" s="68" t="s">
        <v>176</v>
      </c>
      <c r="E9" s="71">
        <v>51491</v>
      </c>
      <c r="F9" s="68" t="s">
        <v>177</v>
      </c>
      <c r="G9" s="69">
        <v>60332</v>
      </c>
      <c r="H9" s="70" t="s">
        <v>97</v>
      </c>
      <c r="I9" s="71">
        <v>62550</v>
      </c>
      <c r="J9" s="68" t="s">
        <v>178</v>
      </c>
      <c r="K9" s="69">
        <v>80785</v>
      </c>
      <c r="L9" s="70" t="s">
        <v>179</v>
      </c>
      <c r="M9" s="72"/>
      <c r="N9" s="73"/>
      <c r="O9" s="74"/>
      <c r="P9" s="76"/>
      <c r="Q9" t="str">
        <f t="shared" si="4"/>
        <v>C Ellis, D vd Walt, C Marshall, B v Eyssen, B Nell (Constantia )</v>
      </c>
      <c r="R9" t="str">
        <f t="shared" si="5"/>
        <v xml:space="preserve">Constantia </v>
      </c>
      <c r="S9" t="str">
        <f t="shared" si="6"/>
        <v>C Ellis, D vd Walt; C Marshall</v>
      </c>
      <c r="T9" t="str">
        <f t="shared" si="7"/>
        <v>B v Eyssen, B Nell</v>
      </c>
    </row>
    <row r="10" spans="2:20" x14ac:dyDescent="0.3">
      <c r="B10" s="75" t="s">
        <v>7</v>
      </c>
      <c r="C10" s="71">
        <v>26907</v>
      </c>
      <c r="D10" s="68" t="s">
        <v>182</v>
      </c>
      <c r="E10" s="71">
        <v>32454</v>
      </c>
      <c r="F10" s="68" t="s">
        <v>469</v>
      </c>
      <c r="G10" s="69">
        <v>81355</v>
      </c>
      <c r="H10" s="70" t="s">
        <v>181</v>
      </c>
      <c r="I10" s="71">
        <v>65292</v>
      </c>
      <c r="J10" s="68" t="s">
        <v>183</v>
      </c>
      <c r="K10" s="69">
        <v>28731</v>
      </c>
      <c r="L10" s="70" t="s">
        <v>180</v>
      </c>
      <c r="M10" s="72"/>
      <c r="N10" s="73"/>
      <c r="O10" s="74"/>
      <c r="P10" s="76"/>
      <c r="Q10" t="str">
        <f t="shared" si="4"/>
        <v>B Loubser, P Dewhurst, P Snowdon, I Harrison, G Cowley (Durbanville )</v>
      </c>
      <c r="R10" t="str">
        <f t="shared" si="5"/>
        <v xml:space="preserve">Durbanville </v>
      </c>
      <c r="S10" t="str">
        <f t="shared" si="6"/>
        <v>B Loubser, P Dewhurst; P Snowdon</v>
      </c>
      <c r="T10" t="str">
        <f t="shared" si="7"/>
        <v>I Harrison, G Cowley</v>
      </c>
    </row>
    <row r="11" spans="2:20" x14ac:dyDescent="0.3">
      <c r="B11" s="75" t="s">
        <v>12</v>
      </c>
      <c r="C11" s="71">
        <v>54495</v>
      </c>
      <c r="D11" s="68" t="s">
        <v>184</v>
      </c>
      <c r="E11" s="71">
        <v>26903</v>
      </c>
      <c r="F11" s="68" t="s">
        <v>185</v>
      </c>
      <c r="G11" s="69">
        <v>701542</v>
      </c>
      <c r="H11" s="70" t="s">
        <v>186</v>
      </c>
      <c r="I11" s="71">
        <v>2719</v>
      </c>
      <c r="J11" s="68" t="s">
        <v>187</v>
      </c>
      <c r="K11" s="69">
        <v>58209</v>
      </c>
      <c r="L11" s="70" t="s">
        <v>188</v>
      </c>
      <c r="M11" s="72"/>
      <c r="N11" s="73"/>
      <c r="O11" s="74"/>
      <c r="P11" s="76"/>
      <c r="Q11" t="str">
        <f t="shared" si="4"/>
        <v>T Macaskill, R Lang, J Bruwer, A Hogan, S Woor (Durbanville )</v>
      </c>
      <c r="R11" t="str">
        <f t="shared" si="5"/>
        <v xml:space="preserve">Durbanville </v>
      </c>
      <c r="S11" t="str">
        <f t="shared" si="6"/>
        <v>T Macaskill, R Lang; J Bruwer</v>
      </c>
      <c r="T11" t="str">
        <f t="shared" si="7"/>
        <v>A Hogan, S Woor</v>
      </c>
    </row>
    <row r="12" spans="2:20" x14ac:dyDescent="0.3">
      <c r="B12" s="75" t="s">
        <v>13</v>
      </c>
      <c r="C12" s="71">
        <v>22191</v>
      </c>
      <c r="D12" s="68" t="s">
        <v>189</v>
      </c>
      <c r="E12" s="71">
        <v>69719</v>
      </c>
      <c r="F12" s="68" t="s">
        <v>190</v>
      </c>
      <c r="G12" s="69">
        <v>69756</v>
      </c>
      <c r="H12" s="70" t="s">
        <v>191</v>
      </c>
      <c r="I12" s="71">
        <v>48899</v>
      </c>
      <c r="J12" s="68" t="s">
        <v>192</v>
      </c>
      <c r="K12" s="69">
        <v>77735</v>
      </c>
      <c r="L12" s="70" t="s">
        <v>193</v>
      </c>
      <c r="M12" s="72"/>
      <c r="N12" s="73"/>
      <c r="O12" s="74"/>
      <c r="P12" s="76"/>
      <c r="Q12" t="str">
        <f t="shared" si="4"/>
        <v>D Wyatt, G Nel, F Klopper, M Scheepers, H Venter (Durbanville )</v>
      </c>
      <c r="R12" t="str">
        <f t="shared" si="5"/>
        <v xml:space="preserve">Durbanville </v>
      </c>
      <c r="S12" t="str">
        <f t="shared" si="6"/>
        <v>D Wyatt, G Nel; F Klopper</v>
      </c>
      <c r="T12" t="str">
        <f t="shared" si="7"/>
        <v>M Scheepers, H Venter</v>
      </c>
    </row>
    <row r="13" spans="2:20" x14ac:dyDescent="0.3">
      <c r="B13" s="75" t="s">
        <v>14</v>
      </c>
      <c r="C13" s="71">
        <v>55237</v>
      </c>
      <c r="D13" s="68" t="s">
        <v>194</v>
      </c>
      <c r="E13" s="71">
        <v>61673</v>
      </c>
      <c r="F13" s="68" t="s">
        <v>455</v>
      </c>
      <c r="G13" s="69">
        <v>69882</v>
      </c>
      <c r="H13" s="70" t="s">
        <v>195</v>
      </c>
      <c r="I13" s="71">
        <v>261</v>
      </c>
      <c r="J13" s="68" t="s">
        <v>196</v>
      </c>
      <c r="K13" s="69">
        <v>51650</v>
      </c>
      <c r="L13" s="70" t="s">
        <v>197</v>
      </c>
      <c r="M13" s="72"/>
      <c r="N13" s="73"/>
      <c r="O13" s="74"/>
      <c r="P13" s="76"/>
      <c r="Q13" t="str">
        <f t="shared" si="4"/>
        <v>T Pitcher, B de Wet, J Butler, B v Schoor, A Barnard (Durbanville )</v>
      </c>
      <c r="R13" t="str">
        <f t="shared" si="5"/>
        <v xml:space="preserve">Durbanville </v>
      </c>
      <c r="S13" t="str">
        <f t="shared" si="6"/>
        <v>T Pitcher, B de Wet; J Butler</v>
      </c>
      <c r="T13" t="str">
        <f t="shared" si="7"/>
        <v>B v Schoor, A Barnard</v>
      </c>
    </row>
    <row r="14" spans="2:20" x14ac:dyDescent="0.3">
      <c r="B14" s="75" t="s">
        <v>15</v>
      </c>
      <c r="C14" s="71">
        <v>68308</v>
      </c>
      <c r="D14" s="68" t="s">
        <v>198</v>
      </c>
      <c r="E14" s="71">
        <v>68819</v>
      </c>
      <c r="F14" s="68" t="s">
        <v>199</v>
      </c>
      <c r="G14" s="69">
        <v>77559</v>
      </c>
      <c r="H14" s="70" t="s">
        <v>200</v>
      </c>
      <c r="I14" s="71">
        <v>69337</v>
      </c>
      <c r="J14" s="68" t="s">
        <v>201</v>
      </c>
      <c r="K14" s="69">
        <v>69339</v>
      </c>
      <c r="L14" s="70" t="s">
        <v>202</v>
      </c>
      <c r="M14" s="72"/>
      <c r="N14" s="73"/>
      <c r="O14" s="74"/>
      <c r="P14" s="76"/>
      <c r="Q14" t="str">
        <f t="shared" si="4"/>
        <v>R van Zyl, M van Staden, D van Zyl, L Stipp, B Stipp (Durbanville )</v>
      </c>
      <c r="R14" t="str">
        <f t="shared" si="5"/>
        <v xml:space="preserve">Durbanville </v>
      </c>
      <c r="S14" t="str">
        <f t="shared" si="6"/>
        <v>R van Zyl, M van Staden; D van Zyl</v>
      </c>
      <c r="T14" t="str">
        <f t="shared" si="7"/>
        <v>L Stipp, B Stipp</v>
      </c>
    </row>
    <row r="15" spans="2:20" x14ac:dyDescent="0.3">
      <c r="B15" s="75" t="s">
        <v>203</v>
      </c>
      <c r="C15" s="71">
        <v>29179</v>
      </c>
      <c r="D15" s="68" t="s">
        <v>204</v>
      </c>
      <c r="E15" s="71">
        <v>26823</v>
      </c>
      <c r="F15" s="68" t="s">
        <v>464</v>
      </c>
      <c r="G15" s="69">
        <v>23607</v>
      </c>
      <c r="H15" s="70" t="s">
        <v>205</v>
      </c>
      <c r="I15" s="71">
        <v>27708</v>
      </c>
      <c r="J15" s="68" t="s">
        <v>206</v>
      </c>
      <c r="K15" s="69">
        <v>701683</v>
      </c>
      <c r="L15" s="70" t="s">
        <v>207</v>
      </c>
      <c r="M15" s="72"/>
      <c r="N15" s="73"/>
      <c r="O15" s="74"/>
      <c r="P15" s="76"/>
      <c r="Q15" t="str">
        <f t="shared" si="4"/>
        <v>A Gouveia, H Jansen, N Smith, I Gordon, J Warnich (Durbanville )</v>
      </c>
      <c r="R15" t="str">
        <f t="shared" si="5"/>
        <v xml:space="preserve">Durbanville </v>
      </c>
      <c r="S15" t="str">
        <f t="shared" si="6"/>
        <v>A Gouveia, H Jansen; N Smith</v>
      </c>
      <c r="T15" t="str">
        <f t="shared" si="7"/>
        <v>I Gordon, J Warnich</v>
      </c>
    </row>
    <row r="16" spans="2:20" x14ac:dyDescent="0.3">
      <c r="B16" s="75" t="s">
        <v>208</v>
      </c>
      <c r="C16" s="71">
        <v>42121</v>
      </c>
      <c r="D16" s="68" t="s">
        <v>209</v>
      </c>
      <c r="E16" s="71">
        <v>33227</v>
      </c>
      <c r="F16" s="68" t="s">
        <v>463</v>
      </c>
      <c r="G16" s="69">
        <v>77554</v>
      </c>
      <c r="H16" s="70" t="s">
        <v>210</v>
      </c>
      <c r="I16" s="71">
        <v>10068</v>
      </c>
      <c r="J16" s="68" t="s">
        <v>211</v>
      </c>
      <c r="K16" s="69">
        <v>69371</v>
      </c>
      <c r="L16" s="70" t="s">
        <v>212</v>
      </c>
      <c r="M16" s="72"/>
      <c r="N16" s="73"/>
      <c r="O16" s="74"/>
      <c r="P16" s="76"/>
      <c r="Q16" t="str">
        <f t="shared" si="4"/>
        <v>J Mesarcik, C Rix, G Cumming, B Standen, G Martin (Durbanville )</v>
      </c>
      <c r="R16" t="str">
        <f t="shared" si="5"/>
        <v xml:space="preserve">Durbanville </v>
      </c>
      <c r="S16" t="str">
        <f t="shared" si="6"/>
        <v>J Mesarcik, C Rix; G Cumming</v>
      </c>
      <c r="T16" t="str">
        <f t="shared" si="7"/>
        <v>B Standen, G Martin</v>
      </c>
    </row>
    <row r="17" spans="2:20" x14ac:dyDescent="0.3">
      <c r="B17" s="75" t="s">
        <v>213</v>
      </c>
      <c r="C17" s="71">
        <v>58712</v>
      </c>
      <c r="D17" s="68" t="s">
        <v>214</v>
      </c>
      <c r="E17" s="71">
        <v>69883</v>
      </c>
      <c r="F17" s="68" t="s">
        <v>215</v>
      </c>
      <c r="G17" s="69">
        <v>78350</v>
      </c>
      <c r="H17" s="70" t="s">
        <v>216</v>
      </c>
      <c r="I17" s="71" t="s">
        <v>217</v>
      </c>
      <c r="J17" s="68" t="s">
        <v>218</v>
      </c>
      <c r="K17" s="69">
        <v>77734</v>
      </c>
      <c r="L17" s="70" t="s">
        <v>219</v>
      </c>
      <c r="M17" s="72"/>
      <c r="N17" s="73"/>
      <c r="O17" s="74"/>
      <c r="P17" s="76"/>
      <c r="Q17" t="str">
        <f t="shared" si="4"/>
        <v>E Phillips, J van Tonder, M v Tonder, S Klopper, E Venter (Durbanville )</v>
      </c>
      <c r="R17" t="str">
        <f t="shared" si="5"/>
        <v xml:space="preserve">Durbanville </v>
      </c>
      <c r="S17" t="str">
        <f t="shared" si="6"/>
        <v>E Phillips, J van Tonder; M v Tonder</v>
      </c>
      <c r="T17" t="str">
        <f t="shared" si="7"/>
        <v>S Klopper, E Venter</v>
      </c>
    </row>
    <row r="18" spans="2:20" x14ac:dyDescent="0.3">
      <c r="B18" s="75" t="s">
        <v>220</v>
      </c>
      <c r="C18" s="71">
        <v>27085</v>
      </c>
      <c r="D18" s="68" t="s">
        <v>221</v>
      </c>
      <c r="E18" s="71">
        <v>64327</v>
      </c>
      <c r="F18" s="68" t="s">
        <v>222</v>
      </c>
      <c r="G18" s="69">
        <v>77736</v>
      </c>
      <c r="H18" s="70" t="s">
        <v>223</v>
      </c>
      <c r="I18" s="71">
        <v>2592</v>
      </c>
      <c r="J18" s="68" t="s">
        <v>224</v>
      </c>
      <c r="K18" s="69">
        <v>61677</v>
      </c>
      <c r="L18" s="70" t="s">
        <v>225</v>
      </c>
      <c r="M18" s="72"/>
      <c r="N18" s="73"/>
      <c r="O18" s="74"/>
      <c r="P18" s="76"/>
      <c r="Q18" t="str">
        <f t="shared" si="4"/>
        <v>R de Graaf, D Schophaus, F Nel, F Prinsloo, P Karstel (Durbanville )</v>
      </c>
      <c r="R18" t="str">
        <f t="shared" si="5"/>
        <v xml:space="preserve">Durbanville </v>
      </c>
      <c r="S18" t="str">
        <f t="shared" si="6"/>
        <v>R de Graaf, D Schophaus; F Nel</v>
      </c>
      <c r="T18" t="str">
        <f t="shared" si="7"/>
        <v>F Prinsloo, P Karstel</v>
      </c>
    </row>
    <row r="19" spans="2:20" x14ac:dyDescent="0.3">
      <c r="B19" s="75" t="s">
        <v>226</v>
      </c>
      <c r="C19" s="71">
        <v>60495</v>
      </c>
      <c r="D19" s="68" t="s">
        <v>227</v>
      </c>
      <c r="E19" s="71">
        <v>45881</v>
      </c>
      <c r="F19" s="68" t="s">
        <v>228</v>
      </c>
      <c r="G19" s="69">
        <v>74961</v>
      </c>
      <c r="H19" s="70" t="s">
        <v>229</v>
      </c>
      <c r="I19" s="71">
        <v>30001</v>
      </c>
      <c r="J19" s="68" t="s">
        <v>230</v>
      </c>
      <c r="K19" s="69">
        <v>65850</v>
      </c>
      <c r="L19" s="70" t="s">
        <v>231</v>
      </c>
      <c r="M19" s="72"/>
      <c r="N19" s="73"/>
      <c r="O19" s="74"/>
      <c r="P19" s="76"/>
      <c r="Q19" t="str">
        <f t="shared" si="4"/>
        <v>D le Roux, W Mills, N Cilliers, H van Noort, F Bruwer (Durbanville )</v>
      </c>
      <c r="R19" t="str">
        <f t="shared" si="5"/>
        <v xml:space="preserve">Durbanville </v>
      </c>
      <c r="S19" t="str">
        <f t="shared" si="6"/>
        <v>D le Roux, W Mills; N Cilliers</v>
      </c>
      <c r="T19" t="str">
        <f t="shared" si="7"/>
        <v>H van Noort, F Bruwer</v>
      </c>
    </row>
    <row r="20" spans="2:20" x14ac:dyDescent="0.3">
      <c r="B20" s="75" t="s">
        <v>16</v>
      </c>
      <c r="C20" s="71">
        <v>27091</v>
      </c>
      <c r="D20" s="68" t="s">
        <v>470</v>
      </c>
      <c r="E20" s="71">
        <v>67405</v>
      </c>
      <c r="F20" s="68" t="s">
        <v>233</v>
      </c>
      <c r="G20" s="69">
        <v>83083</v>
      </c>
      <c r="H20" s="70" t="s">
        <v>471</v>
      </c>
      <c r="I20" s="71">
        <v>5261</v>
      </c>
      <c r="J20" s="68" t="s">
        <v>234</v>
      </c>
      <c r="K20" s="69">
        <v>71948</v>
      </c>
      <c r="L20" s="70" t="s">
        <v>235</v>
      </c>
      <c r="M20" s="72">
        <v>43777</v>
      </c>
      <c r="N20" s="73" t="s">
        <v>232</v>
      </c>
      <c r="O20" s="74"/>
      <c r="P20" s="76"/>
      <c r="Q20" t="str">
        <f t="shared" si="4"/>
        <v>C du Plooy, G Hill, P van Antwerpen, J Taljaard, C Witten, S Wiborg (Edgemead )</v>
      </c>
      <c r="R20" t="str">
        <f t="shared" si="5"/>
        <v xml:space="preserve">Edgemead </v>
      </c>
      <c r="S20" t="str">
        <f t="shared" si="6"/>
        <v>C du Plooy, G Hill; P van Antwerpen</v>
      </c>
      <c r="T20" t="str">
        <f t="shared" si="7"/>
        <v>J Taljaard, C Witten</v>
      </c>
    </row>
    <row r="21" spans="2:20" x14ac:dyDescent="0.3">
      <c r="B21" s="75" t="s">
        <v>9</v>
      </c>
      <c r="C21" s="71">
        <v>601519</v>
      </c>
      <c r="D21" s="68" t="s">
        <v>236</v>
      </c>
      <c r="E21" s="71">
        <v>33221</v>
      </c>
      <c r="F21" s="68" t="s">
        <v>237</v>
      </c>
      <c r="G21" s="69">
        <v>77192</v>
      </c>
      <c r="H21" s="70" t="s">
        <v>238</v>
      </c>
      <c r="I21" s="71">
        <v>701505</v>
      </c>
      <c r="J21" s="68" t="s">
        <v>236</v>
      </c>
      <c r="K21" s="69">
        <v>67457</v>
      </c>
      <c r="L21" s="70" t="s">
        <v>239</v>
      </c>
      <c r="M21" s="72"/>
      <c r="N21" s="73"/>
      <c r="O21" s="74"/>
      <c r="P21" s="76"/>
      <c r="Q21" t="str">
        <f t="shared" si="4"/>
        <v>D Bentley, M Afonso, P Kiddy, D Bentley, T Castle (Edgemead )</v>
      </c>
      <c r="R21" t="str">
        <f t="shared" si="5"/>
        <v xml:space="preserve">Edgemead </v>
      </c>
      <c r="S21" t="str">
        <f t="shared" si="6"/>
        <v>D Bentley, M Afonso; P Kiddy</v>
      </c>
      <c r="T21" t="str">
        <f t="shared" si="7"/>
        <v>D Bentley, T Castle</v>
      </c>
    </row>
    <row r="22" spans="2:20" x14ac:dyDescent="0.3">
      <c r="B22" s="75" t="s">
        <v>17</v>
      </c>
      <c r="C22" s="71">
        <v>27075</v>
      </c>
      <c r="D22" s="68" t="s">
        <v>240</v>
      </c>
      <c r="E22" s="71">
        <v>68891</v>
      </c>
      <c r="F22" s="68" t="s">
        <v>241</v>
      </c>
      <c r="G22" s="69">
        <v>76108</v>
      </c>
      <c r="H22" s="70" t="s">
        <v>242</v>
      </c>
      <c r="I22" s="71">
        <v>81621</v>
      </c>
      <c r="J22" s="68" t="s">
        <v>243</v>
      </c>
      <c r="K22" s="69">
        <v>49360</v>
      </c>
      <c r="L22" s="70" t="s">
        <v>244</v>
      </c>
      <c r="M22" s="72"/>
      <c r="N22" s="73"/>
      <c r="O22" s="74"/>
      <c r="P22" s="76"/>
      <c r="Q22" t="str">
        <f t="shared" si="4"/>
        <v>T Cowley, R Davey, D Munro, C Gething, M Hutton (Edgemead )</v>
      </c>
      <c r="R22" t="str">
        <f t="shared" si="5"/>
        <v xml:space="preserve">Edgemead </v>
      </c>
      <c r="S22" t="str">
        <f t="shared" si="6"/>
        <v>T Cowley, R Davey; D Munro</v>
      </c>
      <c r="T22" t="str">
        <f t="shared" si="7"/>
        <v>C Gething, M Hutton</v>
      </c>
    </row>
    <row r="23" spans="2:20" x14ac:dyDescent="0.3">
      <c r="B23" s="75" t="s">
        <v>245</v>
      </c>
      <c r="C23" s="71">
        <v>40937</v>
      </c>
      <c r="D23" s="68" t="s">
        <v>246</v>
      </c>
      <c r="E23" s="71">
        <v>24632</v>
      </c>
      <c r="F23" s="68" t="s">
        <v>247</v>
      </c>
      <c r="G23" s="69">
        <v>70284</v>
      </c>
      <c r="H23" s="70" t="s">
        <v>248</v>
      </c>
      <c r="I23" s="71">
        <v>57160</v>
      </c>
      <c r="J23" s="68" t="s">
        <v>249</v>
      </c>
      <c r="K23" s="69">
        <v>27693</v>
      </c>
      <c r="L23" s="70" t="s">
        <v>250</v>
      </c>
      <c r="M23" s="72">
        <v>47619</v>
      </c>
      <c r="N23" s="73" t="s">
        <v>472</v>
      </c>
      <c r="O23" s="74"/>
      <c r="P23" s="76"/>
      <c r="Q23" t="str">
        <f t="shared" si="4"/>
        <v>T van der Poel, T vd Walt, D Keyser, A Ascaray, R Cruywagen, D Wragg (Edgemead )</v>
      </c>
      <c r="R23" t="str">
        <f t="shared" si="5"/>
        <v xml:space="preserve">Edgemead </v>
      </c>
      <c r="S23" t="str">
        <f t="shared" si="6"/>
        <v>T van der Poel, T vd Walt; D Keyser</v>
      </c>
      <c r="T23" t="str">
        <f t="shared" si="7"/>
        <v>A Ascaray, R Cruywagen</v>
      </c>
    </row>
    <row r="24" spans="2:20" x14ac:dyDescent="0.3">
      <c r="B24" s="75" t="s">
        <v>251</v>
      </c>
      <c r="C24" s="71">
        <v>65989</v>
      </c>
      <c r="D24" s="68" t="s">
        <v>252</v>
      </c>
      <c r="E24" s="71">
        <v>67396</v>
      </c>
      <c r="F24" s="68" t="s">
        <v>253</v>
      </c>
      <c r="G24" s="69">
        <v>26551</v>
      </c>
      <c r="H24" s="70" t="s">
        <v>473</v>
      </c>
      <c r="I24" s="71">
        <v>23896</v>
      </c>
      <c r="J24" s="68" t="s">
        <v>254</v>
      </c>
      <c r="K24" s="69">
        <v>26966</v>
      </c>
      <c r="L24" s="70" t="s">
        <v>255</v>
      </c>
      <c r="M24" s="72">
        <v>600541</v>
      </c>
      <c r="N24" s="73" t="s">
        <v>474</v>
      </c>
      <c r="O24" s="74"/>
      <c r="P24" s="76"/>
      <c r="Q24" t="str">
        <f t="shared" si="4"/>
        <v>F Alves, J Murray, P Merrit, N Rusling, Tory Sabatti, R Truter (Edgemead )</v>
      </c>
      <c r="R24" t="str">
        <f t="shared" si="5"/>
        <v xml:space="preserve">Edgemead </v>
      </c>
      <c r="S24" t="str">
        <f t="shared" si="6"/>
        <v>F Alves, J Murray; P Merrit</v>
      </c>
      <c r="T24" t="str">
        <f t="shared" si="7"/>
        <v>N Rusling, Tory Sabatti</v>
      </c>
    </row>
    <row r="25" spans="2:20" x14ac:dyDescent="0.3">
      <c r="B25" s="75" t="s">
        <v>87</v>
      </c>
      <c r="C25" s="71">
        <v>33145</v>
      </c>
      <c r="D25" s="68" t="s">
        <v>256</v>
      </c>
      <c r="E25" s="71">
        <v>68796</v>
      </c>
      <c r="F25" s="68" t="s">
        <v>257</v>
      </c>
      <c r="G25" s="69">
        <v>33246</v>
      </c>
      <c r="H25" s="70" t="s">
        <v>258</v>
      </c>
      <c r="I25" s="71">
        <v>43543</v>
      </c>
      <c r="J25" s="68" t="s">
        <v>259</v>
      </c>
      <c r="K25" s="69">
        <v>80800</v>
      </c>
      <c r="L25" s="70" t="s">
        <v>260</v>
      </c>
      <c r="M25" s="72"/>
      <c r="N25" s="73"/>
      <c r="O25" s="74"/>
      <c r="P25" s="76"/>
      <c r="Q25" t="str">
        <f t="shared" si="4"/>
        <v>G Elliott, P d Walder, P Schoeman, M v Maltitz, M vd Merwe (Fish Hoek )</v>
      </c>
      <c r="R25" t="str">
        <f t="shared" si="5"/>
        <v xml:space="preserve">Fish Hoek </v>
      </c>
      <c r="S25" t="str">
        <f t="shared" si="6"/>
        <v>G Elliott, P d Walder; P Schoeman</v>
      </c>
      <c r="T25" t="str">
        <f t="shared" si="7"/>
        <v>M v Maltitz, M vd Merwe</v>
      </c>
    </row>
    <row r="26" spans="2:20" x14ac:dyDescent="0.3">
      <c r="B26" s="75" t="s">
        <v>261</v>
      </c>
      <c r="C26" s="71">
        <v>56423</v>
      </c>
      <c r="D26" s="68" t="s">
        <v>262</v>
      </c>
      <c r="E26" s="71">
        <v>69076</v>
      </c>
      <c r="F26" s="68" t="s">
        <v>263</v>
      </c>
      <c r="G26" s="69">
        <v>76229</v>
      </c>
      <c r="H26" s="70" t="s">
        <v>264</v>
      </c>
      <c r="I26" s="71">
        <v>67481</v>
      </c>
      <c r="J26" s="68" t="s">
        <v>265</v>
      </c>
      <c r="K26" s="69">
        <v>81506</v>
      </c>
      <c r="L26" s="70" t="s">
        <v>465</v>
      </c>
      <c r="M26" s="72"/>
      <c r="N26" s="73"/>
      <c r="O26" s="74"/>
      <c r="P26" s="76"/>
      <c r="Q26" t="str">
        <f t="shared" si="4"/>
        <v>J Kinnell, D Moncrief, L Saunders, L Marshall, A Ranft (Fish Hoek )</v>
      </c>
      <c r="R26" t="str">
        <f t="shared" si="5"/>
        <v xml:space="preserve">Fish Hoek </v>
      </c>
      <c r="S26" t="str">
        <f t="shared" si="6"/>
        <v>J Kinnell, D Moncrief; L Saunders</v>
      </c>
      <c r="T26" t="str">
        <f t="shared" si="7"/>
        <v>L Marshall, A Ranft</v>
      </c>
    </row>
    <row r="27" spans="2:20" x14ac:dyDescent="0.3">
      <c r="B27" s="75" t="s">
        <v>88</v>
      </c>
      <c r="C27" s="71">
        <v>27483</v>
      </c>
      <c r="D27" s="68" t="s">
        <v>266</v>
      </c>
      <c r="E27" s="71">
        <v>81728</v>
      </c>
      <c r="F27" s="68" t="s">
        <v>268</v>
      </c>
      <c r="G27" s="69">
        <v>81728</v>
      </c>
      <c r="H27" s="70" t="s">
        <v>268</v>
      </c>
      <c r="I27" s="71">
        <v>51274</v>
      </c>
      <c r="J27" s="68" t="s">
        <v>269</v>
      </c>
      <c r="K27" s="69">
        <v>81225</v>
      </c>
      <c r="L27" s="70" t="s">
        <v>205</v>
      </c>
      <c r="M27" s="72"/>
      <c r="N27" s="73"/>
      <c r="O27" s="74"/>
      <c r="P27" s="76"/>
      <c r="Q27" t="str">
        <f t="shared" si="4"/>
        <v>R Russell, A Swanepoel, A Swanepoel, J Cochrane, N Smith (Fresnaye )</v>
      </c>
      <c r="R27" t="str">
        <f t="shared" si="5"/>
        <v xml:space="preserve">Fresnaye </v>
      </c>
      <c r="S27" t="str">
        <f t="shared" si="6"/>
        <v>R Russell, A Swanepoel; A Swanepoel</v>
      </c>
      <c r="T27" t="str">
        <f t="shared" si="7"/>
        <v>J Cochrane, N Smith</v>
      </c>
    </row>
    <row r="28" spans="2:20" x14ac:dyDescent="0.3">
      <c r="B28" s="75" t="s">
        <v>270</v>
      </c>
      <c r="C28" s="71">
        <v>27646</v>
      </c>
      <c r="D28" s="68" t="s">
        <v>267</v>
      </c>
      <c r="E28" s="71">
        <v>73625</v>
      </c>
      <c r="F28" s="68" t="s">
        <v>271</v>
      </c>
      <c r="G28" s="69">
        <v>79171</v>
      </c>
      <c r="H28" s="70" t="s">
        <v>272</v>
      </c>
      <c r="I28" s="71">
        <v>26401</v>
      </c>
      <c r="J28" s="68" t="s">
        <v>273</v>
      </c>
      <c r="K28" s="69">
        <v>78759</v>
      </c>
      <c r="L28" s="70" t="s">
        <v>96</v>
      </c>
      <c r="M28" s="72"/>
      <c r="N28" s="73"/>
      <c r="O28" s="74"/>
      <c r="P28" s="76"/>
      <c r="Q28" t="str">
        <f t="shared" si="4"/>
        <v>B Saven, B Solin, D Ravens, D Witz, I Berman (Fresnaye )</v>
      </c>
      <c r="R28" t="str">
        <f t="shared" si="5"/>
        <v xml:space="preserve">Fresnaye </v>
      </c>
      <c r="S28" t="str">
        <f t="shared" si="6"/>
        <v>B Saven, B Solin; D Ravens</v>
      </c>
      <c r="T28" t="str">
        <f t="shared" si="7"/>
        <v>D Witz, I Berman</v>
      </c>
    </row>
    <row r="29" spans="2:20" x14ac:dyDescent="0.3">
      <c r="B29" s="75" t="s">
        <v>18</v>
      </c>
      <c r="C29" s="71">
        <v>29989</v>
      </c>
      <c r="D29" s="68" t="s">
        <v>274</v>
      </c>
      <c r="E29" s="71">
        <v>65242</v>
      </c>
      <c r="F29" s="68" t="s">
        <v>275</v>
      </c>
      <c r="G29" s="69">
        <v>73767</v>
      </c>
      <c r="H29" s="70" t="s">
        <v>278</v>
      </c>
      <c r="I29" s="71">
        <v>27666</v>
      </c>
      <c r="J29" s="68" t="s">
        <v>276</v>
      </c>
      <c r="K29" s="69">
        <v>67531</v>
      </c>
      <c r="L29" s="70" t="s">
        <v>277</v>
      </c>
      <c r="M29" s="72"/>
      <c r="N29" s="73"/>
      <c r="O29" s="74"/>
      <c r="P29" s="76"/>
      <c r="Q29" t="str">
        <f t="shared" si="4"/>
        <v>N Solomon, M Smith, E Wannerton, M Zartz, G Rightford (Glen CC )</v>
      </c>
      <c r="R29" t="str">
        <f t="shared" si="5"/>
        <v xml:space="preserve">Glen CC </v>
      </c>
      <c r="S29" t="str">
        <f t="shared" si="6"/>
        <v>N Solomon, M Smith; E Wannerton</v>
      </c>
      <c r="T29" t="str">
        <f t="shared" si="7"/>
        <v>M Zartz, G Rightford</v>
      </c>
    </row>
    <row r="30" spans="2:20" x14ac:dyDescent="0.3">
      <c r="B30" s="75" t="s">
        <v>279</v>
      </c>
      <c r="C30" s="71">
        <v>72574</v>
      </c>
      <c r="D30" s="68" t="s">
        <v>475</v>
      </c>
      <c r="E30" s="71">
        <v>45414</v>
      </c>
      <c r="F30" s="68" t="s">
        <v>280</v>
      </c>
      <c r="G30" s="69">
        <v>79916</v>
      </c>
      <c r="H30" s="70" t="s">
        <v>281</v>
      </c>
      <c r="I30" s="71">
        <v>27555</v>
      </c>
      <c r="J30" s="68" t="s">
        <v>282</v>
      </c>
      <c r="K30" s="69">
        <v>79915</v>
      </c>
      <c r="L30" s="70" t="s">
        <v>283</v>
      </c>
      <c r="M30" s="72"/>
      <c r="N30" s="73"/>
      <c r="O30" s="74"/>
      <c r="P30" s="76"/>
      <c r="Q30" t="str">
        <f t="shared" si="4"/>
        <v>L Ellis, A Robbertse, W van Niekerk, K Campbell, G van Niekerk (Glen CC )</v>
      </c>
      <c r="R30" t="str">
        <f t="shared" si="5"/>
        <v xml:space="preserve">Glen CC </v>
      </c>
      <c r="S30" t="str">
        <f t="shared" si="6"/>
        <v>L Ellis, A Robbertse; W van Niekerk</v>
      </c>
      <c r="T30" t="str">
        <f t="shared" si="7"/>
        <v>K Campbell, G van Niekerk</v>
      </c>
    </row>
    <row r="31" spans="2:20" x14ac:dyDescent="0.3">
      <c r="B31" s="75" t="s">
        <v>284</v>
      </c>
      <c r="C31" s="71">
        <v>27579</v>
      </c>
      <c r="D31" s="68" t="s">
        <v>285</v>
      </c>
      <c r="E31" s="71">
        <v>26282</v>
      </c>
      <c r="F31" s="68" t="s">
        <v>286</v>
      </c>
      <c r="G31" s="69">
        <v>78928</v>
      </c>
      <c r="H31" s="70" t="s">
        <v>287</v>
      </c>
      <c r="I31" s="71">
        <v>44095</v>
      </c>
      <c r="J31" s="68" t="s">
        <v>288</v>
      </c>
      <c r="K31" s="69">
        <v>26291</v>
      </c>
      <c r="L31" s="70" t="s">
        <v>289</v>
      </c>
      <c r="M31" s="72"/>
      <c r="N31" s="73"/>
      <c r="O31" s="74"/>
      <c r="P31" s="76"/>
      <c r="Q31" t="str">
        <f t="shared" si="4"/>
        <v>H Gordon, G Chernotsky, P Bloom, L van Onselen, D Diamond (Glen CC )</v>
      </c>
      <c r="R31" t="str">
        <f t="shared" si="5"/>
        <v xml:space="preserve">Glen CC </v>
      </c>
      <c r="S31" t="str">
        <f t="shared" si="6"/>
        <v>H Gordon, G Chernotsky; P Bloom</v>
      </c>
      <c r="T31" t="str">
        <f t="shared" si="7"/>
        <v>L van Onselen, D Diamond</v>
      </c>
    </row>
    <row r="32" spans="2:20" x14ac:dyDescent="0.3">
      <c r="B32" s="75" t="s">
        <v>290</v>
      </c>
      <c r="C32" s="71">
        <v>33575</v>
      </c>
      <c r="D32" s="68" t="s">
        <v>291</v>
      </c>
      <c r="E32" s="71">
        <v>32295</v>
      </c>
      <c r="F32" s="68" t="s">
        <v>476</v>
      </c>
      <c r="G32" s="69">
        <v>61384</v>
      </c>
      <c r="H32" s="70" t="s">
        <v>477</v>
      </c>
      <c r="I32" s="71">
        <v>59316</v>
      </c>
      <c r="J32" s="68" t="s">
        <v>293</v>
      </c>
      <c r="K32" s="69">
        <v>69030</v>
      </c>
      <c r="L32" s="70" t="s">
        <v>292</v>
      </c>
      <c r="M32" s="72"/>
      <c r="N32" s="73"/>
      <c r="O32" s="74"/>
      <c r="P32" s="76"/>
      <c r="Q32" t="str">
        <f t="shared" si="4"/>
        <v>W Hoyose, D Kurgan, A Baldwin, G Chicken, F Cohen (Glen CC )</v>
      </c>
      <c r="R32" t="str">
        <f t="shared" si="5"/>
        <v xml:space="preserve">Glen CC </v>
      </c>
      <c r="S32" t="str">
        <f t="shared" si="6"/>
        <v>W Hoyose, D Kurgan; A Baldwin</v>
      </c>
      <c r="T32" t="str">
        <f t="shared" si="7"/>
        <v>G Chicken, F Cohen</v>
      </c>
    </row>
    <row r="33" spans="2:20" x14ac:dyDescent="0.3">
      <c r="B33" s="75" t="s">
        <v>294</v>
      </c>
      <c r="C33" s="71">
        <v>54461</v>
      </c>
      <c r="D33" s="68" t="s">
        <v>295</v>
      </c>
      <c r="E33" s="71">
        <v>55154</v>
      </c>
      <c r="F33" s="68" t="s">
        <v>296</v>
      </c>
      <c r="G33" s="69">
        <v>76389</v>
      </c>
      <c r="H33" s="70" t="s">
        <v>297</v>
      </c>
      <c r="I33" s="71">
        <v>27538</v>
      </c>
      <c r="J33" s="68" t="s">
        <v>298</v>
      </c>
      <c r="K33" s="69">
        <v>69031</v>
      </c>
      <c r="L33" s="70" t="s">
        <v>299</v>
      </c>
      <c r="M33" s="72">
        <v>6915</v>
      </c>
      <c r="N33" s="73" t="s">
        <v>300</v>
      </c>
      <c r="O33" s="74"/>
      <c r="P33" s="76"/>
      <c r="Q33" t="str">
        <f t="shared" si="4"/>
        <v>B Ikin, J du Rand, T Thomson, S Abrahams, M Liebrecht, R Myers (Glen CC )</v>
      </c>
      <c r="R33" t="str">
        <f t="shared" si="5"/>
        <v xml:space="preserve">Glen CC </v>
      </c>
      <c r="S33" t="str">
        <f t="shared" si="6"/>
        <v>B Ikin, J du Rand; T Thomson</v>
      </c>
      <c r="T33" t="str">
        <f t="shared" si="7"/>
        <v>S Abrahams, M Liebrecht</v>
      </c>
    </row>
    <row r="34" spans="2:20" x14ac:dyDescent="0.3">
      <c r="B34" s="75" t="s">
        <v>19</v>
      </c>
      <c r="C34" s="71">
        <v>67453</v>
      </c>
      <c r="D34" s="68" t="s">
        <v>301</v>
      </c>
      <c r="E34" s="71">
        <v>65163</v>
      </c>
      <c r="F34" s="68" t="s">
        <v>302</v>
      </c>
      <c r="G34" s="69">
        <v>71238</v>
      </c>
      <c r="H34" s="70" t="s">
        <v>303</v>
      </c>
      <c r="I34" s="71">
        <v>39821</v>
      </c>
      <c r="J34" s="68" t="s">
        <v>304</v>
      </c>
      <c r="K34" s="69">
        <v>73936</v>
      </c>
      <c r="L34" s="70" t="s">
        <v>305</v>
      </c>
      <c r="M34" s="72"/>
      <c r="N34" s="73"/>
      <c r="O34" s="74"/>
      <c r="P34" s="76"/>
      <c r="Q34" t="str">
        <f t="shared" si="4"/>
        <v>K Joubert, CJ v Rensburg, D Burger, S Kotze, M Mukkaden (Goodwood )</v>
      </c>
      <c r="R34" t="str">
        <f t="shared" si="5"/>
        <v xml:space="preserve">Goodwood </v>
      </c>
      <c r="S34" t="str">
        <f t="shared" si="6"/>
        <v>K Joubert, CJ v Rensburg; D Burger</v>
      </c>
      <c r="T34" t="str">
        <f t="shared" si="7"/>
        <v>S Kotze, M Mukkaden</v>
      </c>
    </row>
    <row r="35" spans="2:20" x14ac:dyDescent="0.3">
      <c r="B35" s="75" t="s">
        <v>20</v>
      </c>
      <c r="C35" s="71">
        <v>53772</v>
      </c>
      <c r="D35" s="68" t="s">
        <v>306</v>
      </c>
      <c r="E35" s="71">
        <v>600644</v>
      </c>
      <c r="F35" s="68" t="s">
        <v>307</v>
      </c>
      <c r="G35" s="69">
        <v>27181</v>
      </c>
      <c r="H35" s="70" t="s">
        <v>308</v>
      </c>
      <c r="I35" s="71">
        <v>27698</v>
      </c>
      <c r="J35" s="68" t="s">
        <v>309</v>
      </c>
      <c r="K35" s="69">
        <v>601332</v>
      </c>
      <c r="L35" s="70" t="s">
        <v>310</v>
      </c>
      <c r="M35" s="72"/>
      <c r="N35" s="73"/>
      <c r="O35" s="74"/>
      <c r="P35" s="76"/>
      <c r="Q35" t="str">
        <f t="shared" ref="Q35" si="8">IF(M35="",D35&amp;", "&amp;F35&amp;", "&amp;H35&amp;", "&amp;J35&amp;", "&amp;L35&amp;" ("&amp;R35&amp;")",D35&amp;", "&amp;F35&amp;", "&amp;H35&amp;", "&amp;J35&amp;", "&amp;L35&amp;", "&amp;N35&amp;" ("&amp;R35&amp;")")</f>
        <v>L Bradley, W Neethling, S Neethling, J de Sousa, V Alves (Goodwood )</v>
      </c>
      <c r="R35" t="str">
        <f t="shared" ref="R35" si="9">LEFT(B35,FIND("[",SUBSTITUTE(B35," ","[",LEN(B35)-LEN(SUBSTITUTE(B35," ",""))),1))</f>
        <v xml:space="preserve">Goodwood </v>
      </c>
      <c r="S35" t="str">
        <f t="shared" ref="S35" si="10">D35&amp;", "&amp;F35&amp;"; "&amp;H35</f>
        <v>L Bradley, W Neethling; S Neethling</v>
      </c>
      <c r="T35" t="str">
        <f t="shared" ref="T35" si="11">J35&amp;", "&amp;L35</f>
        <v>J de Sousa, V Alves</v>
      </c>
    </row>
    <row r="36" spans="2:20" x14ac:dyDescent="0.3">
      <c r="B36" s="75" t="s">
        <v>456</v>
      </c>
      <c r="C36" s="71">
        <v>46281</v>
      </c>
      <c r="D36" s="68" t="s">
        <v>457</v>
      </c>
      <c r="E36" s="71">
        <v>59073</v>
      </c>
      <c r="F36" s="68" t="s">
        <v>458</v>
      </c>
      <c r="G36" s="69">
        <v>27719</v>
      </c>
      <c r="H36" s="70" t="s">
        <v>459</v>
      </c>
      <c r="I36" s="71">
        <v>54052</v>
      </c>
      <c r="J36" s="68" t="s">
        <v>460</v>
      </c>
      <c r="K36" s="69">
        <v>63713</v>
      </c>
      <c r="L36" s="70" t="s">
        <v>461</v>
      </c>
      <c r="M36" s="72">
        <v>27701</v>
      </c>
      <c r="N36" s="73" t="s">
        <v>462</v>
      </c>
      <c r="O36" s="74"/>
      <c r="P36" s="76"/>
      <c r="Q36" t="str">
        <f t="shared" si="4"/>
        <v>S Rodriquez, S Walsh, P Johnston, G Fourie, Z Herselman, K du Toit (Goodwood )</v>
      </c>
      <c r="R36" t="str">
        <f t="shared" si="5"/>
        <v xml:space="preserve">Goodwood </v>
      </c>
      <c r="S36" t="str">
        <f t="shared" si="6"/>
        <v>S Rodriquez, S Walsh; P Johnston</v>
      </c>
      <c r="T36" t="str">
        <f t="shared" si="7"/>
        <v>G Fourie, Z Herselman</v>
      </c>
    </row>
    <row r="37" spans="2:20" x14ac:dyDescent="0.3">
      <c r="B37" s="75" t="s">
        <v>21</v>
      </c>
      <c r="C37" s="71">
        <v>64007</v>
      </c>
      <c r="D37" s="68" t="s">
        <v>311</v>
      </c>
      <c r="E37" s="71">
        <v>18282</v>
      </c>
      <c r="F37" s="68" t="s">
        <v>312</v>
      </c>
      <c r="G37" s="69">
        <v>73348</v>
      </c>
      <c r="H37" s="70" t="s">
        <v>313</v>
      </c>
      <c r="I37" s="71">
        <v>73328</v>
      </c>
      <c r="J37" s="68" t="s">
        <v>314</v>
      </c>
      <c r="K37" s="69">
        <v>71418</v>
      </c>
      <c r="L37" s="70" t="s">
        <v>315</v>
      </c>
      <c r="M37" s="72"/>
      <c r="N37" s="73"/>
      <c r="O37" s="74"/>
      <c r="P37" s="76"/>
      <c r="Q37" t="str">
        <f t="shared" si="4"/>
        <v>P Buitendag, A Stephen, H Badenhorst, R Januarie, L Hofmans (Gordon's Bay )</v>
      </c>
      <c r="R37" t="str">
        <f t="shared" si="5"/>
        <v xml:space="preserve">Gordon's Bay </v>
      </c>
      <c r="S37" t="str">
        <f t="shared" si="6"/>
        <v>P Buitendag, A Stephen; H Badenhorst</v>
      </c>
      <c r="T37" t="str">
        <f t="shared" si="7"/>
        <v>R Januarie, L Hofmans</v>
      </c>
    </row>
    <row r="38" spans="2:20" x14ac:dyDescent="0.3">
      <c r="B38" s="75" t="s">
        <v>22</v>
      </c>
      <c r="C38" s="71">
        <v>29516</v>
      </c>
      <c r="D38" s="68" t="s">
        <v>316</v>
      </c>
      <c r="E38" s="71">
        <v>10596</v>
      </c>
      <c r="F38" s="68" t="s">
        <v>317</v>
      </c>
      <c r="G38" s="69">
        <v>59322</v>
      </c>
      <c r="H38" s="70" t="s">
        <v>318</v>
      </c>
      <c r="I38" s="71">
        <v>52187</v>
      </c>
      <c r="J38" s="68" t="s">
        <v>319</v>
      </c>
      <c r="K38" s="69">
        <v>77632</v>
      </c>
      <c r="L38" s="70" t="s">
        <v>320</v>
      </c>
      <c r="M38" s="72"/>
      <c r="N38" s="73"/>
      <c r="O38" s="74"/>
      <c r="P38" s="76"/>
      <c r="Q38" t="str">
        <f t="shared" si="4"/>
        <v>P Ferns, S Braybrooke, G Ferns, B Isherwood, G Sander (Helderberg )</v>
      </c>
      <c r="R38" t="str">
        <f t="shared" si="5"/>
        <v xml:space="preserve">Helderberg </v>
      </c>
      <c r="S38" t="str">
        <f t="shared" si="6"/>
        <v>P Ferns, S Braybrooke; G Ferns</v>
      </c>
      <c r="T38" t="str">
        <f t="shared" si="7"/>
        <v>B Isherwood, G Sander</v>
      </c>
    </row>
    <row r="39" spans="2:20" x14ac:dyDescent="0.3">
      <c r="B39" s="75" t="s">
        <v>23</v>
      </c>
      <c r="C39" s="71">
        <v>48568</v>
      </c>
      <c r="D39" s="68" t="s">
        <v>321</v>
      </c>
      <c r="E39" s="71">
        <v>68928</v>
      </c>
      <c r="F39" s="68" t="s">
        <v>322</v>
      </c>
      <c r="G39" s="69">
        <v>81911</v>
      </c>
      <c r="H39" s="70" t="s">
        <v>323</v>
      </c>
      <c r="I39" s="71">
        <v>1544</v>
      </c>
      <c r="J39" s="68" t="s">
        <v>324</v>
      </c>
      <c r="K39" s="69">
        <v>79135</v>
      </c>
      <c r="L39" s="70" t="s">
        <v>325</v>
      </c>
      <c r="M39" s="72"/>
      <c r="N39" s="73"/>
      <c r="O39" s="74"/>
      <c r="P39" s="76"/>
      <c r="Q39" t="str">
        <f t="shared" si="4"/>
        <v>G Jason, R Shaefer, J Buitenhuis, C de Stadler, M de Swardt (Helderberg )</v>
      </c>
      <c r="R39" t="str">
        <f t="shared" si="5"/>
        <v xml:space="preserve">Helderberg </v>
      </c>
      <c r="S39" t="str">
        <f t="shared" si="6"/>
        <v>G Jason, R Shaefer; J Buitenhuis</v>
      </c>
      <c r="T39" t="str">
        <f t="shared" si="7"/>
        <v>C de Stadler, M de Swardt</v>
      </c>
    </row>
    <row r="40" spans="2:20" x14ac:dyDescent="0.3">
      <c r="B40" s="75" t="s">
        <v>326</v>
      </c>
      <c r="C40" s="71">
        <v>48510</v>
      </c>
      <c r="D40" s="68" t="s">
        <v>327</v>
      </c>
      <c r="E40" s="71">
        <v>65155</v>
      </c>
      <c r="F40" s="68" t="s">
        <v>328</v>
      </c>
      <c r="G40" s="69">
        <v>74449</v>
      </c>
      <c r="H40" s="70" t="s">
        <v>329</v>
      </c>
      <c r="I40" s="71">
        <v>62457</v>
      </c>
      <c r="J40" s="68" t="s">
        <v>330</v>
      </c>
      <c r="K40" s="69">
        <v>67681</v>
      </c>
      <c r="L40" s="70" t="s">
        <v>331</v>
      </c>
      <c r="M40" s="72"/>
      <c r="N40" s="73"/>
      <c r="O40" s="74"/>
      <c r="P40" s="76"/>
      <c r="Q40" t="str">
        <f t="shared" si="4"/>
        <v>R Bricout, G Groenewald, A Visser, J van Wyk, M Brink (Kraaifontein )</v>
      </c>
      <c r="R40" t="str">
        <f t="shared" si="5"/>
        <v xml:space="preserve">Kraaifontein </v>
      </c>
      <c r="S40" t="str">
        <f t="shared" si="6"/>
        <v>R Bricout, G Groenewald; A Visser</v>
      </c>
      <c r="T40" t="str">
        <f t="shared" si="7"/>
        <v>J van Wyk, M Brink</v>
      </c>
    </row>
    <row r="41" spans="2:20" x14ac:dyDescent="0.3">
      <c r="B41" s="75" t="s">
        <v>332</v>
      </c>
      <c r="C41" s="71">
        <v>38010</v>
      </c>
      <c r="D41" s="68" t="s">
        <v>333</v>
      </c>
      <c r="E41" s="71">
        <v>67483</v>
      </c>
      <c r="F41" s="68" t="s">
        <v>334</v>
      </c>
      <c r="G41" s="69">
        <v>74578</v>
      </c>
      <c r="H41" s="70" t="s">
        <v>335</v>
      </c>
      <c r="I41" s="71">
        <v>64274</v>
      </c>
      <c r="J41" s="68" t="s">
        <v>336</v>
      </c>
      <c r="K41" s="69">
        <v>66594</v>
      </c>
      <c r="L41" s="70" t="s">
        <v>337</v>
      </c>
      <c r="M41" s="72"/>
      <c r="N41" s="73"/>
      <c r="O41" s="74"/>
      <c r="P41" s="76"/>
      <c r="Q41" t="str">
        <f t="shared" si="4"/>
        <v>G Phyfer, I Hanekom, F Mayer, G Bensley, J Visser (Kuilsrivier )</v>
      </c>
      <c r="R41" t="str">
        <f t="shared" si="5"/>
        <v xml:space="preserve">Kuilsrivier </v>
      </c>
      <c r="S41" t="str">
        <f t="shared" si="6"/>
        <v>G Phyfer, I Hanekom; F Mayer</v>
      </c>
      <c r="T41" t="str">
        <f t="shared" si="7"/>
        <v>G Bensley, J Visser</v>
      </c>
    </row>
    <row r="42" spans="2:20" x14ac:dyDescent="0.3">
      <c r="B42" s="75" t="s">
        <v>338</v>
      </c>
      <c r="C42" s="71">
        <v>53864</v>
      </c>
      <c r="D42" s="68" t="s">
        <v>339</v>
      </c>
      <c r="E42" s="71">
        <v>28471</v>
      </c>
      <c r="F42" s="68" t="s">
        <v>340</v>
      </c>
      <c r="G42" s="69">
        <v>62264</v>
      </c>
      <c r="H42" s="70" t="s">
        <v>341</v>
      </c>
      <c r="I42" s="71">
        <v>28450</v>
      </c>
      <c r="J42" s="68" t="s">
        <v>342</v>
      </c>
      <c r="K42" s="69">
        <v>68306</v>
      </c>
      <c r="L42" s="70" t="s">
        <v>343</v>
      </c>
      <c r="M42" s="72"/>
      <c r="N42" s="73"/>
      <c r="O42" s="74"/>
      <c r="P42" s="76"/>
      <c r="Q42" t="str">
        <f t="shared" si="4"/>
        <v>A Nel, F v Zyl, P Willemse, D Griebenauw, J Petersen (Malmesbury )</v>
      </c>
      <c r="R42" t="str">
        <f t="shared" si="5"/>
        <v xml:space="preserve">Malmesbury </v>
      </c>
      <c r="S42" t="str">
        <f t="shared" si="6"/>
        <v>A Nel, F v Zyl; P Willemse</v>
      </c>
      <c r="T42" t="str">
        <f t="shared" si="7"/>
        <v>D Griebenauw, J Petersen</v>
      </c>
    </row>
    <row r="43" spans="2:20" x14ac:dyDescent="0.3">
      <c r="B43" s="75" t="s">
        <v>8</v>
      </c>
      <c r="C43" s="71">
        <v>44825</v>
      </c>
      <c r="D43" s="68" t="s">
        <v>344</v>
      </c>
      <c r="E43" s="71">
        <v>74433</v>
      </c>
      <c r="F43" s="68" t="s">
        <v>345</v>
      </c>
      <c r="G43" s="69">
        <v>75359</v>
      </c>
      <c r="H43" s="70" t="s">
        <v>346</v>
      </c>
      <c r="I43" s="71">
        <v>63608</v>
      </c>
      <c r="J43" s="68" t="s">
        <v>347</v>
      </c>
      <c r="K43" s="69">
        <v>73069</v>
      </c>
      <c r="L43" s="70" t="s">
        <v>348</v>
      </c>
      <c r="M43" s="72"/>
      <c r="N43" s="73"/>
      <c r="O43" s="74"/>
      <c r="P43" s="76"/>
      <c r="Q43" t="str">
        <f t="shared" si="4"/>
        <v>I Samaai, S Jennings, T vd Spuy, C de Klerk, J de Kock (Mowbray )</v>
      </c>
      <c r="R43" t="str">
        <f t="shared" si="5"/>
        <v xml:space="preserve">Mowbray </v>
      </c>
      <c r="S43" t="str">
        <f t="shared" si="6"/>
        <v>I Samaai, S Jennings; T vd Spuy</v>
      </c>
      <c r="T43" t="str">
        <f t="shared" si="7"/>
        <v>C de Klerk, J de Kock</v>
      </c>
    </row>
    <row r="44" spans="2:20" x14ac:dyDescent="0.3">
      <c r="B44" s="75" t="s">
        <v>24</v>
      </c>
      <c r="C44" s="71">
        <v>45435</v>
      </c>
      <c r="D44" s="68" t="s">
        <v>349</v>
      </c>
      <c r="E44" s="71">
        <v>45092</v>
      </c>
      <c r="F44" s="68" t="s">
        <v>350</v>
      </c>
      <c r="G44" s="69">
        <v>74853</v>
      </c>
      <c r="H44" s="70" t="s">
        <v>478</v>
      </c>
      <c r="I44" s="71">
        <v>51489</v>
      </c>
      <c r="J44" s="68" t="s">
        <v>351</v>
      </c>
      <c r="K44" s="69">
        <v>66865</v>
      </c>
      <c r="L44" s="70" t="s">
        <v>352</v>
      </c>
      <c r="M44" s="72"/>
      <c r="N44" s="73"/>
      <c r="O44" s="74"/>
      <c r="P44" s="76"/>
      <c r="Q44" t="str">
        <f t="shared" si="4"/>
        <v>G Lyttle, P Todt, J Butrger, R Todt, C Fisher (Mowbray )</v>
      </c>
      <c r="R44" t="str">
        <f t="shared" si="5"/>
        <v xml:space="preserve">Mowbray </v>
      </c>
      <c r="S44" t="str">
        <f t="shared" si="6"/>
        <v>G Lyttle, P Todt; J Butrger</v>
      </c>
      <c r="T44" t="str">
        <f t="shared" si="7"/>
        <v>R Todt, C Fisher</v>
      </c>
    </row>
    <row r="45" spans="2:20" x14ac:dyDescent="0.3">
      <c r="B45" s="75" t="s">
        <v>353</v>
      </c>
      <c r="C45" s="71">
        <v>54482</v>
      </c>
      <c r="D45" s="68" t="s">
        <v>354</v>
      </c>
      <c r="E45" s="71">
        <v>71500</v>
      </c>
      <c r="F45" s="68" t="s">
        <v>355</v>
      </c>
      <c r="G45" s="69">
        <v>75358</v>
      </c>
      <c r="H45" s="70" t="s">
        <v>356</v>
      </c>
      <c r="I45" s="71">
        <v>42277</v>
      </c>
      <c r="J45" s="68" t="s">
        <v>357</v>
      </c>
      <c r="K45" s="69">
        <v>77211</v>
      </c>
      <c r="L45" s="70" t="s">
        <v>358</v>
      </c>
      <c r="M45" s="72"/>
      <c r="N45" s="73"/>
      <c r="O45" s="74"/>
      <c r="P45" s="76"/>
      <c r="Q45" t="str">
        <f t="shared" si="4"/>
        <v>T Kidd, M Ziegler, J de Waal, B Howell, S Harris (Mowbray )</v>
      </c>
      <c r="R45" t="str">
        <f t="shared" si="5"/>
        <v xml:space="preserve">Mowbray </v>
      </c>
      <c r="S45" t="str">
        <f t="shared" si="6"/>
        <v>T Kidd, M Ziegler; J de Waal</v>
      </c>
      <c r="T45" t="str">
        <f t="shared" si="7"/>
        <v>B Howell, S Harris</v>
      </c>
    </row>
    <row r="46" spans="2:20" x14ac:dyDescent="0.3">
      <c r="B46" s="75" t="s">
        <v>25</v>
      </c>
      <c r="C46" s="71">
        <v>47744</v>
      </c>
      <c r="D46" s="68" t="s">
        <v>359</v>
      </c>
      <c r="E46" s="71">
        <v>69100</v>
      </c>
      <c r="F46" s="68" t="s">
        <v>360</v>
      </c>
      <c r="G46" s="69">
        <v>81914</v>
      </c>
      <c r="H46" s="70" t="s">
        <v>361</v>
      </c>
      <c r="I46" s="71">
        <v>28885</v>
      </c>
      <c r="J46" s="68" t="s">
        <v>362</v>
      </c>
      <c r="K46" s="69">
        <v>48283</v>
      </c>
      <c r="L46" s="70" t="s">
        <v>363</v>
      </c>
      <c r="M46" s="72"/>
      <c r="N46" s="73"/>
      <c r="O46" s="74"/>
      <c r="P46" s="76"/>
      <c r="Q46" t="str">
        <f t="shared" si="4"/>
        <v>NG Crawford, L Botha, C Anderson, JAW Brown, JD Wentzel (Old Oak )</v>
      </c>
      <c r="R46" t="str">
        <f t="shared" si="5"/>
        <v xml:space="preserve">Old Oak </v>
      </c>
      <c r="S46" t="str">
        <f t="shared" si="6"/>
        <v>NG Crawford, L Botha; C Anderson</v>
      </c>
      <c r="T46" t="str">
        <f t="shared" si="7"/>
        <v>JAW Brown, JD Wentzel</v>
      </c>
    </row>
    <row r="47" spans="2:20" x14ac:dyDescent="0.3">
      <c r="B47" s="75" t="s">
        <v>26</v>
      </c>
      <c r="C47" s="71">
        <v>63658</v>
      </c>
      <c r="D47" s="68" t="s">
        <v>364</v>
      </c>
      <c r="E47" s="71">
        <v>62504</v>
      </c>
      <c r="F47" s="68" t="s">
        <v>365</v>
      </c>
      <c r="G47" s="69">
        <v>75935</v>
      </c>
      <c r="H47" s="70" t="s">
        <v>366</v>
      </c>
      <c r="I47" s="71">
        <v>33077</v>
      </c>
      <c r="J47" s="68" t="s">
        <v>367</v>
      </c>
      <c r="K47" s="69">
        <v>60357</v>
      </c>
      <c r="L47" s="70" t="s">
        <v>368</v>
      </c>
      <c r="M47" s="72"/>
      <c r="N47" s="73"/>
      <c r="O47" s="74"/>
      <c r="P47" s="76"/>
      <c r="Q47" t="str">
        <f t="shared" si="4"/>
        <v>B Dowling, H Scott, P Rossouw, W Dippenaar, GM Theunissen (Old Oak )</v>
      </c>
      <c r="R47" t="str">
        <f t="shared" si="5"/>
        <v xml:space="preserve">Old Oak </v>
      </c>
      <c r="S47" t="str">
        <f t="shared" si="6"/>
        <v>B Dowling, H Scott; P Rossouw</v>
      </c>
      <c r="T47" t="str">
        <f t="shared" si="7"/>
        <v>W Dippenaar, GM Theunissen</v>
      </c>
    </row>
    <row r="48" spans="2:20" x14ac:dyDescent="0.3">
      <c r="B48" s="75" t="s">
        <v>27</v>
      </c>
      <c r="C48" s="71">
        <v>56996</v>
      </c>
      <c r="D48" s="68" t="s">
        <v>369</v>
      </c>
      <c r="E48" s="71">
        <v>82479</v>
      </c>
      <c r="F48" s="68" t="s">
        <v>370</v>
      </c>
      <c r="G48" s="69">
        <v>82225</v>
      </c>
      <c r="H48" s="70" t="s">
        <v>371</v>
      </c>
      <c r="I48" s="71">
        <v>34295</v>
      </c>
      <c r="J48" s="68" t="s">
        <v>372</v>
      </c>
      <c r="K48" s="69">
        <v>70229</v>
      </c>
      <c r="L48" s="70" t="s">
        <v>373</v>
      </c>
      <c r="M48" s="72"/>
      <c r="N48" s="73"/>
      <c r="O48" s="74"/>
      <c r="P48" s="76"/>
      <c r="Q48" t="str">
        <f t="shared" si="4"/>
        <v>EH Oliphant, A de Reuck, P de Bod, C Beukman, L Mellett (Old Oak )</v>
      </c>
      <c r="R48" t="str">
        <f t="shared" si="5"/>
        <v xml:space="preserve">Old Oak </v>
      </c>
      <c r="S48" t="str">
        <f t="shared" si="6"/>
        <v>EH Oliphant, A de Reuck; P de Bod</v>
      </c>
      <c r="T48" t="str">
        <f t="shared" si="7"/>
        <v>C Beukman, L Mellett</v>
      </c>
    </row>
    <row r="49" spans="2:20" x14ac:dyDescent="0.3">
      <c r="B49" s="75" t="s">
        <v>374</v>
      </c>
      <c r="C49" s="71">
        <v>28937</v>
      </c>
      <c r="D49" s="68" t="s">
        <v>375</v>
      </c>
      <c r="E49" s="71">
        <v>59072</v>
      </c>
      <c r="F49" s="68" t="s">
        <v>376</v>
      </c>
      <c r="G49" s="69">
        <v>31177</v>
      </c>
      <c r="H49" s="70" t="s">
        <v>377</v>
      </c>
      <c r="I49" s="71">
        <v>30173</v>
      </c>
      <c r="J49" s="68" t="s">
        <v>378</v>
      </c>
      <c r="K49" s="69">
        <v>53122</v>
      </c>
      <c r="L49" s="70" t="s">
        <v>379</v>
      </c>
      <c r="M49" s="72"/>
      <c r="N49" s="73"/>
      <c r="O49" s="74"/>
      <c r="P49" s="76"/>
      <c r="Q49" t="str">
        <f t="shared" si="4"/>
        <v>C Snyman, G Stewart, M Donaldson, DM Tredoux, K Hougaard (Old Oak )</v>
      </c>
      <c r="R49" t="str">
        <f t="shared" si="5"/>
        <v xml:space="preserve">Old Oak </v>
      </c>
      <c r="S49" t="str">
        <f t="shared" si="6"/>
        <v>C Snyman, G Stewart; M Donaldson</v>
      </c>
      <c r="T49" t="str">
        <f t="shared" si="7"/>
        <v>DM Tredoux, K Hougaard</v>
      </c>
    </row>
    <row r="50" spans="2:20" x14ac:dyDescent="0.3">
      <c r="B50" s="75" t="s">
        <v>98</v>
      </c>
      <c r="C50" s="71">
        <v>28251</v>
      </c>
      <c r="D50" s="68" t="s">
        <v>446</v>
      </c>
      <c r="E50" s="71">
        <v>66174</v>
      </c>
      <c r="F50" s="68" t="s">
        <v>447</v>
      </c>
      <c r="G50" s="69">
        <v>37506</v>
      </c>
      <c r="H50" s="70" t="s">
        <v>448</v>
      </c>
      <c r="I50" s="71">
        <v>69219</v>
      </c>
      <c r="J50" s="68" t="s">
        <v>449</v>
      </c>
      <c r="K50" s="69">
        <v>50523</v>
      </c>
      <c r="L50" s="70" t="s">
        <v>450</v>
      </c>
      <c r="M50" s="72"/>
      <c r="N50" s="73"/>
      <c r="O50" s="74"/>
      <c r="P50" s="76"/>
      <c r="Q50" t="str">
        <f t="shared" si="4"/>
        <v>M Minnie, D Moller, J Perrins, D Johnson, D Falken (Pinelands )</v>
      </c>
      <c r="R50" t="str">
        <f t="shared" si="5"/>
        <v xml:space="preserve">Pinelands </v>
      </c>
      <c r="S50" t="str">
        <f t="shared" si="6"/>
        <v>M Minnie, D Moller; J Perrins</v>
      </c>
      <c r="T50" t="str">
        <f t="shared" si="7"/>
        <v>D Johnson, D Falken</v>
      </c>
    </row>
    <row r="51" spans="2:20" x14ac:dyDescent="0.3">
      <c r="B51" s="75" t="s">
        <v>99</v>
      </c>
      <c r="C51" s="71">
        <v>33803</v>
      </c>
      <c r="D51" s="68" t="s">
        <v>451</v>
      </c>
      <c r="E51" s="71">
        <v>36178</v>
      </c>
      <c r="F51" s="68" t="s">
        <v>452</v>
      </c>
      <c r="G51" s="69">
        <v>79912</v>
      </c>
      <c r="H51" s="70" t="s">
        <v>453</v>
      </c>
      <c r="I51" s="71">
        <v>68290</v>
      </c>
      <c r="J51" s="68" t="s">
        <v>479</v>
      </c>
      <c r="K51" s="69">
        <v>82252</v>
      </c>
      <c r="L51" s="70" t="s">
        <v>454</v>
      </c>
      <c r="M51" s="72"/>
      <c r="N51" s="73"/>
      <c r="O51" s="74"/>
      <c r="P51" s="76"/>
      <c r="Q51" t="str">
        <f t="shared" si="4"/>
        <v>T Clarke, G Anderson, T Naran, B Smith, K Dimech (Pinelands )</v>
      </c>
      <c r="R51" t="str">
        <f t="shared" si="5"/>
        <v xml:space="preserve">Pinelands </v>
      </c>
      <c r="S51" t="str">
        <f t="shared" si="6"/>
        <v>T Clarke, G Anderson; T Naran</v>
      </c>
      <c r="T51" t="str">
        <f t="shared" si="7"/>
        <v>B Smith, K Dimech</v>
      </c>
    </row>
    <row r="52" spans="2:20" x14ac:dyDescent="0.3">
      <c r="B52" s="75" t="s">
        <v>100</v>
      </c>
      <c r="C52" s="71">
        <v>29309</v>
      </c>
      <c r="D52" s="68" t="s">
        <v>380</v>
      </c>
      <c r="E52" s="71">
        <v>29240</v>
      </c>
      <c r="F52" s="68" t="s">
        <v>381</v>
      </c>
      <c r="G52" s="69">
        <v>29233</v>
      </c>
      <c r="H52" s="70" t="s">
        <v>382</v>
      </c>
      <c r="I52" s="71">
        <v>59032</v>
      </c>
      <c r="J52" s="68" t="s">
        <v>383</v>
      </c>
      <c r="K52" s="69">
        <v>59321</v>
      </c>
      <c r="L52" s="70" t="s">
        <v>480</v>
      </c>
      <c r="M52" s="72"/>
      <c r="N52" s="73"/>
      <c r="O52" s="74"/>
      <c r="P52" s="76"/>
      <c r="Q52" t="str">
        <f t="shared" si="4"/>
        <v>G Patrick, M Cooper, K Chadwick, P Scott, Charles Ravells (Plumstead )</v>
      </c>
      <c r="R52" t="str">
        <f t="shared" si="5"/>
        <v xml:space="preserve">Plumstead </v>
      </c>
      <c r="S52" t="str">
        <f t="shared" si="6"/>
        <v>G Patrick, M Cooper; K Chadwick</v>
      </c>
      <c r="T52" t="str">
        <f t="shared" si="7"/>
        <v>P Scott, Charles Ravells</v>
      </c>
    </row>
    <row r="53" spans="2:20" x14ac:dyDescent="0.3">
      <c r="B53" s="75" t="s">
        <v>28</v>
      </c>
      <c r="C53" s="71">
        <v>47867</v>
      </c>
      <c r="D53" s="68" t="s">
        <v>384</v>
      </c>
      <c r="E53" s="71">
        <v>57350</v>
      </c>
      <c r="F53" s="68" t="s">
        <v>385</v>
      </c>
      <c r="G53" s="69">
        <v>73128</v>
      </c>
      <c r="H53" s="70" t="s">
        <v>386</v>
      </c>
      <c r="I53" s="71">
        <v>27978</v>
      </c>
      <c r="J53" s="68" t="s">
        <v>387</v>
      </c>
      <c r="K53" s="69">
        <v>62537</v>
      </c>
      <c r="L53" s="70" t="s">
        <v>388</v>
      </c>
      <c r="M53" s="72"/>
      <c r="N53" s="73"/>
      <c r="O53" s="74"/>
      <c r="P53" s="76"/>
      <c r="Q53" t="str">
        <f t="shared" si="4"/>
        <v>N Taljaard, J du Preez, M Norman, S Koen, B Herbst (Somerset West )</v>
      </c>
      <c r="R53" t="str">
        <f t="shared" si="5"/>
        <v xml:space="preserve">Somerset West </v>
      </c>
      <c r="S53" t="str">
        <f t="shared" si="6"/>
        <v>N Taljaard, J du Preez; M Norman</v>
      </c>
      <c r="T53" t="str">
        <f t="shared" si="7"/>
        <v>S Koen, B Herbst</v>
      </c>
    </row>
    <row r="54" spans="2:20" x14ac:dyDescent="0.3">
      <c r="B54" s="75" t="s">
        <v>29</v>
      </c>
      <c r="C54" s="71">
        <v>69350</v>
      </c>
      <c r="D54" s="68" t="s">
        <v>389</v>
      </c>
      <c r="E54" s="71">
        <v>73173</v>
      </c>
      <c r="F54" s="68" t="s">
        <v>390</v>
      </c>
      <c r="G54" s="69">
        <v>64875</v>
      </c>
      <c r="H54" s="70" t="s">
        <v>391</v>
      </c>
      <c r="I54" s="71">
        <v>34849</v>
      </c>
      <c r="J54" s="68" t="s">
        <v>392</v>
      </c>
      <c r="K54" s="69">
        <v>76039</v>
      </c>
      <c r="L54" s="70" t="s">
        <v>393</v>
      </c>
      <c r="M54" s="72"/>
      <c r="N54" s="73"/>
      <c r="O54" s="74"/>
      <c r="P54" s="76"/>
      <c r="Q54" t="str">
        <f t="shared" si="4"/>
        <v>W van Wyk, JM Ferreira, G Nieuwenhuis, N Byrne, J Kleynhans (Somerset West )</v>
      </c>
      <c r="R54" t="str">
        <f t="shared" si="5"/>
        <v xml:space="preserve">Somerset West </v>
      </c>
      <c r="S54" t="str">
        <f t="shared" si="6"/>
        <v>W van Wyk, JM Ferreira; G Nieuwenhuis</v>
      </c>
      <c r="T54" t="str">
        <f t="shared" si="7"/>
        <v>N Byrne, J Kleynhans</v>
      </c>
    </row>
    <row r="55" spans="2:20" x14ac:dyDescent="0.3">
      <c r="B55" s="75" t="s">
        <v>30</v>
      </c>
      <c r="C55" s="71">
        <v>69036</v>
      </c>
      <c r="D55" s="68" t="s">
        <v>394</v>
      </c>
      <c r="E55" s="71">
        <v>38289</v>
      </c>
      <c r="F55" s="68" t="s">
        <v>395</v>
      </c>
      <c r="G55" s="69">
        <v>73532</v>
      </c>
      <c r="H55" s="70" t="s">
        <v>396</v>
      </c>
      <c r="I55" s="71">
        <v>25032</v>
      </c>
      <c r="J55" s="68" t="s">
        <v>397</v>
      </c>
      <c r="K55" s="69">
        <v>29648</v>
      </c>
      <c r="L55" s="70" t="s">
        <v>398</v>
      </c>
      <c r="M55" s="72"/>
      <c r="N55" s="73"/>
      <c r="O55" s="74"/>
      <c r="P55" s="76"/>
      <c r="Q55" t="str">
        <f t="shared" si="4"/>
        <v>P Marais, C Blom, J Guild, P Minnaar, J Rall (Somerset West )</v>
      </c>
      <c r="R55" t="str">
        <f t="shared" si="5"/>
        <v xml:space="preserve">Somerset West </v>
      </c>
      <c r="S55" t="str">
        <f t="shared" si="6"/>
        <v>P Marais, C Blom; J Guild</v>
      </c>
      <c r="T55" t="str">
        <f t="shared" si="7"/>
        <v>P Minnaar, J Rall</v>
      </c>
    </row>
    <row r="56" spans="2:20" x14ac:dyDescent="0.3">
      <c r="B56" s="75" t="s">
        <v>399</v>
      </c>
      <c r="C56" s="71">
        <v>71420</v>
      </c>
      <c r="D56" s="68" t="s">
        <v>400</v>
      </c>
      <c r="E56" s="71">
        <v>72135</v>
      </c>
      <c r="F56" s="68" t="s">
        <v>401</v>
      </c>
      <c r="G56" s="69">
        <v>602010</v>
      </c>
      <c r="H56" s="70" t="s">
        <v>402</v>
      </c>
      <c r="I56" s="71">
        <v>29494</v>
      </c>
      <c r="J56" s="68" t="s">
        <v>403</v>
      </c>
      <c r="K56" s="69">
        <v>600984</v>
      </c>
      <c r="L56" s="70" t="s">
        <v>404</v>
      </c>
      <c r="M56" s="72"/>
      <c r="N56" s="73"/>
      <c r="O56" s="74"/>
      <c r="P56" s="76"/>
      <c r="Q56" t="str">
        <f t="shared" si="4"/>
        <v>A Grant-Smith, D Meyer, E Kritzinger, P Wentzel, L Kemper (Somerset West )</v>
      </c>
      <c r="R56" t="str">
        <f t="shared" si="5"/>
        <v xml:space="preserve">Somerset West </v>
      </c>
      <c r="S56" t="str">
        <f t="shared" si="6"/>
        <v>A Grant-Smith, D Meyer; E Kritzinger</v>
      </c>
      <c r="T56" t="str">
        <f t="shared" si="7"/>
        <v>P Wentzel, L Kemper</v>
      </c>
    </row>
    <row r="57" spans="2:20" x14ac:dyDescent="0.3">
      <c r="B57" s="75" t="s">
        <v>70</v>
      </c>
      <c r="C57" s="71">
        <v>51778</v>
      </c>
      <c r="D57" s="68" t="s">
        <v>405</v>
      </c>
      <c r="E57" s="71">
        <v>79999</v>
      </c>
      <c r="F57" s="68" t="s">
        <v>406</v>
      </c>
      <c r="G57" s="69">
        <v>67995</v>
      </c>
      <c r="H57" s="70" t="s">
        <v>481</v>
      </c>
      <c r="I57" s="71">
        <v>66667</v>
      </c>
      <c r="J57" s="68" t="s">
        <v>407</v>
      </c>
      <c r="K57" s="69">
        <v>73242</v>
      </c>
      <c r="L57" s="70" t="s">
        <v>408</v>
      </c>
      <c r="M57" s="72"/>
      <c r="N57" s="73"/>
      <c r="O57" s="74"/>
      <c r="P57" s="76"/>
      <c r="Q57" t="str">
        <f t="shared" si="4"/>
        <v>W de Jager, P de Wet, John Saunders, D Cerdoes, J Lotter (Strand )</v>
      </c>
      <c r="R57" t="str">
        <f t="shared" si="5"/>
        <v xml:space="preserve">Strand </v>
      </c>
      <c r="S57" t="str">
        <f t="shared" si="6"/>
        <v>W de Jager, P de Wet; John Saunders</v>
      </c>
      <c r="T57" t="str">
        <f t="shared" si="7"/>
        <v>D Cerdoes, J Lotter</v>
      </c>
    </row>
    <row r="58" spans="2:20" x14ac:dyDescent="0.3">
      <c r="B58" s="75" t="s">
        <v>409</v>
      </c>
      <c r="C58" s="71">
        <v>69444</v>
      </c>
      <c r="D58" s="68" t="s">
        <v>410</v>
      </c>
      <c r="E58" s="71">
        <v>71947</v>
      </c>
      <c r="F58" s="68" t="s">
        <v>411</v>
      </c>
      <c r="G58" s="69">
        <v>81106</v>
      </c>
      <c r="H58" s="70" t="s">
        <v>412</v>
      </c>
      <c r="I58" s="71">
        <v>71259</v>
      </c>
      <c r="J58" s="68" t="s">
        <v>413</v>
      </c>
      <c r="K58" s="69">
        <v>40169</v>
      </c>
      <c r="L58" s="70" t="s">
        <v>414</v>
      </c>
      <c r="M58" s="72"/>
      <c r="N58" s="73"/>
      <c r="O58" s="74"/>
      <c r="P58" s="76"/>
      <c r="Q58" t="str">
        <f t="shared" si="4"/>
        <v>B Atherton, A Marias, S Badenhorst, W Margetts, M Jamieson (Sunningdale )</v>
      </c>
      <c r="R58" t="str">
        <f t="shared" si="5"/>
        <v xml:space="preserve">Sunningdale </v>
      </c>
      <c r="S58" t="str">
        <f t="shared" si="6"/>
        <v>B Atherton, A Marias; S Badenhorst</v>
      </c>
      <c r="T58" t="str">
        <f t="shared" si="7"/>
        <v>W Margetts, M Jamieson</v>
      </c>
    </row>
    <row r="59" spans="2:20" x14ac:dyDescent="0.3">
      <c r="B59" s="75" t="s">
        <v>415</v>
      </c>
      <c r="C59" s="71">
        <v>50428</v>
      </c>
      <c r="D59" s="68" t="s">
        <v>416</v>
      </c>
      <c r="E59" s="71">
        <v>7375</v>
      </c>
      <c r="F59" s="68" t="s">
        <v>417</v>
      </c>
      <c r="G59" s="69">
        <v>76106</v>
      </c>
      <c r="H59" s="70" t="s">
        <v>418</v>
      </c>
      <c r="I59" s="71">
        <v>57635</v>
      </c>
      <c r="J59" s="68" t="s">
        <v>419</v>
      </c>
      <c r="K59" s="69">
        <v>68577</v>
      </c>
      <c r="L59" s="70" t="s">
        <v>420</v>
      </c>
      <c r="M59" s="72"/>
      <c r="N59" s="73"/>
      <c r="O59" s="74"/>
      <c r="P59" s="76"/>
      <c r="Q59" t="str">
        <f t="shared" si="4"/>
        <v>T Binns, J Tallack, R Stone, P McKeeman, D Jackson (Sunningdale )</v>
      </c>
      <c r="R59" t="str">
        <f t="shared" si="5"/>
        <v xml:space="preserve">Sunningdale </v>
      </c>
      <c r="S59" t="str">
        <f t="shared" si="6"/>
        <v>T Binns, J Tallack; R Stone</v>
      </c>
      <c r="T59" t="str">
        <f t="shared" si="7"/>
        <v>P McKeeman, D Jackson</v>
      </c>
    </row>
    <row r="60" spans="2:20" x14ac:dyDescent="0.3">
      <c r="B60" s="75" t="s">
        <v>421</v>
      </c>
      <c r="C60" s="71">
        <v>74291</v>
      </c>
      <c r="D60" s="68" t="s">
        <v>422</v>
      </c>
      <c r="E60" s="71">
        <v>73101</v>
      </c>
      <c r="F60" s="68" t="s">
        <v>423</v>
      </c>
      <c r="G60" s="69">
        <v>77707</v>
      </c>
      <c r="H60" s="70" t="s">
        <v>424</v>
      </c>
      <c r="I60" s="71">
        <v>58463</v>
      </c>
      <c r="J60" s="68" t="s">
        <v>425</v>
      </c>
      <c r="K60" s="69">
        <v>75215</v>
      </c>
      <c r="L60" s="70" t="s">
        <v>426</v>
      </c>
      <c r="M60" s="72"/>
      <c r="N60" s="73"/>
      <c r="O60" s="74"/>
      <c r="P60" s="76"/>
      <c r="Q60" t="str">
        <f t="shared" si="4"/>
        <v>P Rietveld, P Human, P Louw, P Redmond, I Phillips (Sunningdale )</v>
      </c>
      <c r="R60" t="str">
        <f t="shared" si="5"/>
        <v xml:space="preserve">Sunningdale </v>
      </c>
      <c r="S60" t="str">
        <f t="shared" si="6"/>
        <v>P Rietveld, P Human; P Louw</v>
      </c>
      <c r="T60" t="str">
        <f t="shared" si="7"/>
        <v>P Redmond, I Phillips</v>
      </c>
    </row>
    <row r="61" spans="2:20" x14ac:dyDescent="0.3">
      <c r="B61" s="75" t="s">
        <v>31</v>
      </c>
      <c r="C61" s="71">
        <v>67508</v>
      </c>
      <c r="D61" s="68" t="s">
        <v>427</v>
      </c>
      <c r="E61" s="71">
        <v>73795</v>
      </c>
      <c r="F61" s="68" t="s">
        <v>428</v>
      </c>
      <c r="G61" s="69">
        <v>82042</v>
      </c>
      <c r="H61" s="70" t="s">
        <v>429</v>
      </c>
      <c r="I61" s="71">
        <v>71402</v>
      </c>
      <c r="J61" s="68" t="s">
        <v>430</v>
      </c>
      <c r="K61" s="69">
        <v>80057</v>
      </c>
      <c r="L61" s="70" t="s">
        <v>431</v>
      </c>
      <c r="M61" s="72"/>
      <c r="N61" s="73"/>
      <c r="O61" s="74"/>
      <c r="P61" s="76"/>
      <c r="Q61" t="str">
        <f t="shared" si="4"/>
        <v>N Poole, W Bergman, W Finnucane, O Roslind, D Kriel (Wheatfield )</v>
      </c>
      <c r="R61" t="str">
        <f t="shared" si="5"/>
        <v xml:space="preserve">Wheatfield </v>
      </c>
      <c r="S61" t="str">
        <f t="shared" si="6"/>
        <v>N Poole, W Bergman; W Finnucane</v>
      </c>
      <c r="T61" t="str">
        <f t="shared" si="7"/>
        <v>O Roslind, D Kriel</v>
      </c>
    </row>
    <row r="62" spans="2:20" x14ac:dyDescent="0.3">
      <c r="B62" s="75" t="s">
        <v>432</v>
      </c>
      <c r="C62" s="71">
        <v>36838</v>
      </c>
      <c r="D62" s="68" t="s">
        <v>466</v>
      </c>
      <c r="E62" s="71">
        <v>65216</v>
      </c>
      <c r="F62" s="68" t="s">
        <v>433</v>
      </c>
      <c r="G62" s="69">
        <v>67506</v>
      </c>
      <c r="H62" s="70" t="s">
        <v>434</v>
      </c>
      <c r="I62" s="71">
        <v>51465</v>
      </c>
      <c r="J62" s="68" t="s">
        <v>467</v>
      </c>
      <c r="K62" s="69">
        <v>65219</v>
      </c>
      <c r="L62" s="70" t="s">
        <v>468</v>
      </c>
      <c r="M62" s="72"/>
      <c r="N62" s="73"/>
      <c r="O62" s="74"/>
      <c r="P62" s="76"/>
      <c r="Q62" t="str">
        <f t="shared" si="4"/>
        <v>T Green, C Sampson, D Moodley, AL Diederick, KB Gangen (Wheatfield )</v>
      </c>
      <c r="R62" t="str">
        <f t="shared" si="5"/>
        <v xml:space="preserve">Wheatfield </v>
      </c>
      <c r="S62" t="str">
        <f t="shared" si="6"/>
        <v>T Green, C Sampson; D Moodley</v>
      </c>
      <c r="T62" t="str">
        <f t="shared" si="7"/>
        <v>AL Diederick, KB Gangen</v>
      </c>
    </row>
    <row r="63" spans="2:20" x14ac:dyDescent="0.3">
      <c r="B63" s="75" t="s">
        <v>89</v>
      </c>
      <c r="C63" s="71">
        <v>29320</v>
      </c>
      <c r="D63" s="68" t="s">
        <v>435</v>
      </c>
      <c r="E63" s="71">
        <v>66562</v>
      </c>
      <c r="F63" s="68" t="s">
        <v>436</v>
      </c>
      <c r="G63" s="69">
        <v>26716</v>
      </c>
      <c r="H63" s="70" t="s">
        <v>437</v>
      </c>
      <c r="I63" s="71">
        <v>29997</v>
      </c>
      <c r="J63" s="68" t="s">
        <v>438</v>
      </c>
      <c r="K63" s="69">
        <v>29962</v>
      </c>
      <c r="L63" s="70" t="s">
        <v>439</v>
      </c>
      <c r="M63" s="72"/>
      <c r="N63" s="73"/>
      <c r="O63" s="74"/>
      <c r="P63" s="76"/>
      <c r="Q63" t="str">
        <f t="shared" si="4"/>
        <v>L Ryan, C Prins, G Nash, B v Beuge, K Nash (WPCC )</v>
      </c>
      <c r="R63" t="str">
        <f t="shared" si="5"/>
        <v xml:space="preserve">WPCC </v>
      </c>
      <c r="S63" t="str">
        <f t="shared" si="6"/>
        <v>L Ryan, C Prins; G Nash</v>
      </c>
      <c r="T63" t="str">
        <f t="shared" si="7"/>
        <v>B v Beuge, K Nash</v>
      </c>
    </row>
    <row r="64" spans="2:20" ht="14.4" thickBot="1" x14ac:dyDescent="0.35">
      <c r="B64" s="77" t="s">
        <v>440</v>
      </c>
      <c r="C64" s="78">
        <v>40622</v>
      </c>
      <c r="D64" s="79" t="s">
        <v>441</v>
      </c>
      <c r="E64" s="78">
        <v>49832</v>
      </c>
      <c r="F64" s="79" t="s">
        <v>442</v>
      </c>
      <c r="G64" s="80">
        <v>65215</v>
      </c>
      <c r="H64" s="81" t="s">
        <v>443</v>
      </c>
      <c r="I64" s="82">
        <v>46492</v>
      </c>
      <c r="J64" s="79" t="s">
        <v>444</v>
      </c>
      <c r="K64" s="80">
        <v>35756</v>
      </c>
      <c r="L64" s="81" t="s">
        <v>445</v>
      </c>
      <c r="M64" s="78"/>
      <c r="N64" s="79"/>
      <c r="O64" s="80"/>
      <c r="P64" s="81"/>
      <c r="Q64" t="str">
        <f t="shared" si="4"/>
        <v>P Bryant, N Cambitzis, J Hilario, R Phiilp, P Young (WPCC )</v>
      </c>
      <c r="R64" t="str">
        <f t="shared" si="5"/>
        <v xml:space="preserve">WPCC </v>
      </c>
      <c r="S64" t="str">
        <f t="shared" si="6"/>
        <v>P Bryant, N Cambitzis; J Hilario</v>
      </c>
      <c r="T64" t="str">
        <f t="shared" si="7"/>
        <v>R Phiilp, P Young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5D823-D6DE-4B9B-8112-87DFA1531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FE2C0-EA2B-49F5-9F13-B427B131C4AE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customXml/itemProps3.xml><?xml version="1.0" encoding="utf-8"?>
<ds:datastoreItem xmlns:ds="http://schemas.openxmlformats.org/officeDocument/2006/customXml" ds:itemID="{A85AA3E6-3ED4-4421-ABEC-F59AD1145A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Last 16 1&amp;2</vt:lpstr>
      <vt:lpstr>Last 16 3&amp;4</vt:lpstr>
      <vt:lpstr>Last 16 5&amp;6</vt:lpstr>
      <vt:lpstr>Last 16 (7)</vt:lpstr>
      <vt:lpstr>QF 1&amp;2</vt:lpstr>
      <vt:lpstr>QF 3&amp;4</vt:lpstr>
      <vt:lpstr>SF 1&amp;2</vt:lpstr>
      <vt:lpstr>Final</vt:lpstr>
      <vt:lpstr>Entries</vt:lpstr>
      <vt:lpstr>Venues</vt:lpstr>
      <vt:lpstr>Final!Print_Area</vt:lpstr>
      <vt:lpstr>'Last 16 (7)'!Print_Area</vt:lpstr>
      <vt:lpstr>'Last 16 1&amp;2'!Print_Area</vt:lpstr>
      <vt:lpstr>'Last 16 3&amp;4'!Print_Area</vt:lpstr>
      <vt:lpstr>'Last 16 5&amp;6'!Print_Area</vt:lpstr>
      <vt:lpstr>'QF 1&amp;2'!Print_Area</vt:lpstr>
      <vt:lpstr>'QF 3&amp;4'!Print_Area</vt:lpstr>
      <vt:lpstr>'SF 1&amp;2'!Print_Area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2025-07-13T14:23:47Z</cp:lastPrinted>
  <dcterms:created xsi:type="dcterms:W3CDTF">2013-02-20T07:50:04Z</dcterms:created>
  <dcterms:modified xsi:type="dcterms:W3CDTF">2026-06-19T13:45:29Z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2025-06-05T07:27:20Z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27d92c69-fe84-4efa-b145-7b4958e37e7b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